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5308" yWindow="432" windowWidth="23256" windowHeight="13176" activeTab="1"/>
  </bookViews>
  <sheets>
    <sheet name="Pokyny pro vyplnění" sheetId="11" r:id="rId1"/>
    <sheet name="Stavba" sheetId="1" r:id="rId2"/>
    <sheet name="VzorPolozky" sheetId="10" state="hidden" r:id="rId3"/>
    <sheet name="00 85200100 Naklady" sheetId="12" r:id="rId4"/>
    <sheet name="101 852001-1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85200100 Naklady'!$1:$7</definedName>
    <definedName name="_xlnm.Print_Titles" localSheetId="4">'101 852001-101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85200100 Naklady'!$A$1:$X$21</definedName>
    <definedName name="_xlnm.Print_Area" localSheetId="4">'101 852001-101 Pol'!$A$1:$X$242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7" i="12" l="1"/>
  <c r="I73" i="1"/>
  <c r="I72" i="1"/>
  <c r="I71" i="1"/>
  <c r="I70" i="1"/>
  <c r="I17" i="1" s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H43" i="1" s="1"/>
  <c r="I43" i="1" s="1"/>
  <c r="F43" i="1"/>
  <c r="G41" i="1"/>
  <c r="F39" i="1"/>
  <c r="G241" i="13"/>
  <c r="BA175" i="13"/>
  <c r="BA140" i="13"/>
  <c r="BA134" i="13"/>
  <c r="BA109" i="13"/>
  <c r="BA105" i="13"/>
  <c r="BA82" i="13"/>
  <c r="BA75" i="13"/>
  <c r="BA62" i="13"/>
  <c r="BA55" i="13"/>
  <c r="BA41" i="13"/>
  <c r="BA14" i="13"/>
  <c r="BA10" i="13"/>
  <c r="G9" i="13"/>
  <c r="G8" i="13" s="1"/>
  <c r="I9" i="13"/>
  <c r="I8" i="13" s="1"/>
  <c r="K9" i="13"/>
  <c r="K8" i="13" s="1"/>
  <c r="M9" i="13"/>
  <c r="M8" i="13" s="1"/>
  <c r="O9" i="13"/>
  <c r="Q9" i="13"/>
  <c r="Q8" i="13" s="1"/>
  <c r="V9" i="13"/>
  <c r="V8" i="13" s="1"/>
  <c r="G13" i="13"/>
  <c r="M13" i="13" s="1"/>
  <c r="I13" i="13"/>
  <c r="K13" i="13"/>
  <c r="O13" i="13"/>
  <c r="Q13" i="13"/>
  <c r="V13" i="13"/>
  <c r="G20" i="13"/>
  <c r="M20" i="13" s="1"/>
  <c r="I20" i="13"/>
  <c r="K20" i="13"/>
  <c r="O20" i="13"/>
  <c r="Q20" i="13"/>
  <c r="V20" i="13"/>
  <c r="G22" i="13"/>
  <c r="M22" i="13" s="1"/>
  <c r="I22" i="13"/>
  <c r="K22" i="13"/>
  <c r="O22" i="13"/>
  <c r="O8" i="13" s="1"/>
  <c r="Q22" i="13"/>
  <c r="V22" i="13"/>
  <c r="G27" i="13"/>
  <c r="I27" i="13"/>
  <c r="K27" i="13"/>
  <c r="M27" i="13"/>
  <c r="O27" i="13"/>
  <c r="Q27" i="13"/>
  <c r="V27" i="13"/>
  <c r="G31" i="13"/>
  <c r="I31" i="13"/>
  <c r="K31" i="13"/>
  <c r="M31" i="13"/>
  <c r="O31" i="13"/>
  <c r="Q31" i="13"/>
  <c r="V31" i="13"/>
  <c r="G33" i="13"/>
  <c r="I33" i="13"/>
  <c r="K33" i="13"/>
  <c r="M33" i="13"/>
  <c r="O33" i="13"/>
  <c r="Q33" i="13"/>
  <c r="V33" i="13"/>
  <c r="G35" i="13"/>
  <c r="K35" i="13"/>
  <c r="V35" i="13"/>
  <c r="G36" i="13"/>
  <c r="M36" i="13" s="1"/>
  <c r="M35" i="13" s="1"/>
  <c r="I36" i="13"/>
  <c r="I35" i="13" s="1"/>
  <c r="K36" i="13"/>
  <c r="O36" i="13"/>
  <c r="O35" i="13" s="1"/>
  <c r="Q36" i="13"/>
  <c r="Q35" i="13" s="1"/>
  <c r="V36" i="13"/>
  <c r="G39" i="13"/>
  <c r="O39" i="13"/>
  <c r="V39" i="13"/>
  <c r="G40" i="13"/>
  <c r="I40" i="13"/>
  <c r="I39" i="13" s="1"/>
  <c r="K40" i="13"/>
  <c r="K39" i="13" s="1"/>
  <c r="M40" i="13"/>
  <c r="M39" i="13" s="1"/>
  <c r="O40" i="13"/>
  <c r="Q40" i="13"/>
  <c r="Q39" i="13" s="1"/>
  <c r="V40" i="13"/>
  <c r="G44" i="13"/>
  <c r="G43" i="13" s="1"/>
  <c r="I44" i="13"/>
  <c r="I43" i="13" s="1"/>
  <c r="K44" i="13"/>
  <c r="M44" i="13"/>
  <c r="O44" i="13"/>
  <c r="Q44" i="13"/>
  <c r="Q43" i="13" s="1"/>
  <c r="V44" i="13"/>
  <c r="V43" i="13" s="1"/>
  <c r="G47" i="13"/>
  <c r="M47" i="13" s="1"/>
  <c r="I47" i="13"/>
  <c r="K47" i="13"/>
  <c r="K43" i="13" s="1"/>
  <c r="O47" i="13"/>
  <c r="Q47" i="13"/>
  <c r="V47" i="13"/>
  <c r="G54" i="13"/>
  <c r="M54" i="13" s="1"/>
  <c r="I54" i="13"/>
  <c r="K54" i="13"/>
  <c r="O54" i="13"/>
  <c r="Q54" i="13"/>
  <c r="V54" i="13"/>
  <c r="G61" i="13"/>
  <c r="M61" i="13" s="1"/>
  <c r="I61" i="13"/>
  <c r="K61" i="13"/>
  <c r="O61" i="13"/>
  <c r="Q61" i="13"/>
  <c r="V61" i="13"/>
  <c r="G64" i="13"/>
  <c r="I64" i="13"/>
  <c r="K64" i="13"/>
  <c r="M64" i="13"/>
  <c r="O64" i="13"/>
  <c r="Q64" i="13"/>
  <c r="V64" i="13"/>
  <c r="G67" i="13"/>
  <c r="I67" i="13"/>
  <c r="K67" i="13"/>
  <c r="M67" i="13"/>
  <c r="O67" i="13"/>
  <c r="O43" i="13" s="1"/>
  <c r="Q67" i="13"/>
  <c r="V67" i="13"/>
  <c r="G74" i="13"/>
  <c r="I74" i="13"/>
  <c r="K74" i="13"/>
  <c r="M74" i="13"/>
  <c r="O74" i="13"/>
  <c r="Q74" i="13"/>
  <c r="V74" i="13"/>
  <c r="G81" i="13"/>
  <c r="M81" i="13" s="1"/>
  <c r="I81" i="13"/>
  <c r="K81" i="13"/>
  <c r="O81" i="13"/>
  <c r="Q81" i="13"/>
  <c r="V81" i="13"/>
  <c r="G84" i="13"/>
  <c r="M84" i="13" s="1"/>
  <c r="I84" i="13"/>
  <c r="K84" i="13"/>
  <c r="O84" i="13"/>
  <c r="Q84" i="13"/>
  <c r="V84" i="13"/>
  <c r="G87" i="13"/>
  <c r="AF241" i="13" s="1"/>
  <c r="I87" i="13"/>
  <c r="K87" i="13"/>
  <c r="O87" i="13"/>
  <c r="Q87" i="13"/>
  <c r="V87" i="13"/>
  <c r="G90" i="13"/>
  <c r="M90" i="13"/>
  <c r="Q90" i="13"/>
  <c r="V90" i="13"/>
  <c r="G91" i="13"/>
  <c r="I91" i="13"/>
  <c r="I90" i="13" s="1"/>
  <c r="K91" i="13"/>
  <c r="K90" i="13" s="1"/>
  <c r="M91" i="13"/>
  <c r="O91" i="13"/>
  <c r="O90" i="13" s="1"/>
  <c r="Q91" i="13"/>
  <c r="V91" i="13"/>
  <c r="I94" i="13"/>
  <c r="O94" i="13"/>
  <c r="G95" i="13"/>
  <c r="G94" i="13" s="1"/>
  <c r="I95" i="13"/>
  <c r="K95" i="13"/>
  <c r="K94" i="13" s="1"/>
  <c r="O95" i="13"/>
  <c r="Q95" i="13"/>
  <c r="Q94" i="13" s="1"/>
  <c r="V95" i="13"/>
  <c r="V94" i="13" s="1"/>
  <c r="I103" i="13"/>
  <c r="G104" i="13"/>
  <c r="M104" i="13" s="1"/>
  <c r="M103" i="13" s="1"/>
  <c r="I104" i="13"/>
  <c r="K104" i="13"/>
  <c r="O104" i="13"/>
  <c r="O103" i="13" s="1"/>
  <c r="Q104" i="13"/>
  <c r="V104" i="13"/>
  <c r="V103" i="13" s="1"/>
  <c r="G108" i="13"/>
  <c r="I108" i="13"/>
  <c r="K108" i="13"/>
  <c r="K103" i="13" s="1"/>
  <c r="M108" i="13"/>
  <c r="O108" i="13"/>
  <c r="Q108" i="13"/>
  <c r="Q103" i="13" s="1"/>
  <c r="V108" i="13"/>
  <c r="O112" i="13"/>
  <c r="G113" i="13"/>
  <c r="G112" i="13" s="1"/>
  <c r="I113" i="13"/>
  <c r="I112" i="13" s="1"/>
  <c r="K113" i="13"/>
  <c r="M113" i="13"/>
  <c r="M112" i="13" s="1"/>
  <c r="O113" i="13"/>
  <c r="Q113" i="13"/>
  <c r="V113" i="13"/>
  <c r="V112" i="13" s="1"/>
  <c r="G117" i="13"/>
  <c r="M117" i="13" s="1"/>
  <c r="I117" i="13"/>
  <c r="K117" i="13"/>
  <c r="K112" i="13" s="1"/>
  <c r="O117" i="13"/>
  <c r="Q117" i="13"/>
  <c r="Q112" i="13" s="1"/>
  <c r="V117" i="13"/>
  <c r="G120" i="13"/>
  <c r="M120" i="13" s="1"/>
  <c r="I120" i="13"/>
  <c r="K120" i="13"/>
  <c r="O120" i="13"/>
  <c r="Q120" i="13"/>
  <c r="V120" i="13"/>
  <c r="G123" i="13"/>
  <c r="M123" i="13" s="1"/>
  <c r="I123" i="13"/>
  <c r="K123" i="13"/>
  <c r="O123" i="13"/>
  <c r="Q123" i="13"/>
  <c r="V123" i="13"/>
  <c r="Q125" i="13"/>
  <c r="G126" i="13"/>
  <c r="I126" i="13"/>
  <c r="I125" i="13" s="1"/>
  <c r="K126" i="13"/>
  <c r="K125" i="13" s="1"/>
  <c r="M126" i="13"/>
  <c r="O126" i="13"/>
  <c r="O125" i="13" s="1"/>
  <c r="Q126" i="13"/>
  <c r="V126" i="13"/>
  <c r="G129" i="13"/>
  <c r="G125" i="13" s="1"/>
  <c r="I129" i="13"/>
  <c r="K129" i="13"/>
  <c r="M129" i="13"/>
  <c r="M125" i="13" s="1"/>
  <c r="O129" i="13"/>
  <c r="Q129" i="13"/>
  <c r="V129" i="13"/>
  <c r="V125" i="13" s="1"/>
  <c r="G131" i="13"/>
  <c r="M131" i="13" s="1"/>
  <c r="I131" i="13"/>
  <c r="K131" i="13"/>
  <c r="O131" i="13"/>
  <c r="Q131" i="13"/>
  <c r="V131" i="13"/>
  <c r="I132" i="13"/>
  <c r="G133" i="13"/>
  <c r="M133" i="13" s="1"/>
  <c r="M132" i="13" s="1"/>
  <c r="I133" i="13"/>
  <c r="K133" i="13"/>
  <c r="O133" i="13"/>
  <c r="O132" i="13" s="1"/>
  <c r="Q133" i="13"/>
  <c r="Q132" i="13" s="1"/>
  <c r="V133" i="13"/>
  <c r="V132" i="13" s="1"/>
  <c r="G136" i="13"/>
  <c r="I136" i="13"/>
  <c r="K136" i="13"/>
  <c r="K132" i="13" s="1"/>
  <c r="M136" i="13"/>
  <c r="O136" i="13"/>
  <c r="Q136" i="13"/>
  <c r="V136" i="13"/>
  <c r="O138" i="13"/>
  <c r="Q138" i="13"/>
  <c r="G139" i="13"/>
  <c r="G138" i="13" s="1"/>
  <c r="I139" i="13"/>
  <c r="I138" i="13" s="1"/>
  <c r="K139" i="13"/>
  <c r="K138" i="13" s="1"/>
  <c r="M139" i="13"/>
  <c r="M138" i="13" s="1"/>
  <c r="O139" i="13"/>
  <c r="Q139" i="13"/>
  <c r="V139" i="13"/>
  <c r="V138" i="13" s="1"/>
  <c r="G145" i="13"/>
  <c r="M145" i="13" s="1"/>
  <c r="I145" i="13"/>
  <c r="I144" i="13" s="1"/>
  <c r="K145" i="13"/>
  <c r="O145" i="13"/>
  <c r="O144" i="13" s="1"/>
  <c r="Q145" i="13"/>
  <c r="Q144" i="13" s="1"/>
  <c r="V145" i="13"/>
  <c r="G147" i="13"/>
  <c r="M147" i="13" s="1"/>
  <c r="I147" i="13"/>
  <c r="K147" i="13"/>
  <c r="O147" i="13"/>
  <c r="Q147" i="13"/>
  <c r="V147" i="13"/>
  <c r="V144" i="13" s="1"/>
  <c r="G149" i="13"/>
  <c r="I149" i="13"/>
  <c r="K149" i="13"/>
  <c r="M149" i="13"/>
  <c r="O149" i="13"/>
  <c r="Q149" i="13"/>
  <c r="V149" i="13"/>
  <c r="G151" i="13"/>
  <c r="I151" i="13"/>
  <c r="K151" i="13"/>
  <c r="K144" i="13" s="1"/>
  <c r="M151" i="13"/>
  <c r="O151" i="13"/>
  <c r="Q151" i="13"/>
  <c r="V151" i="13"/>
  <c r="G153" i="13"/>
  <c r="I153" i="13"/>
  <c r="K153" i="13"/>
  <c r="M153" i="13"/>
  <c r="O153" i="13"/>
  <c r="Q153" i="13"/>
  <c r="V153" i="13"/>
  <c r="G156" i="13"/>
  <c r="M156" i="13" s="1"/>
  <c r="I156" i="13"/>
  <c r="K156" i="13"/>
  <c r="O156" i="13"/>
  <c r="Q156" i="13"/>
  <c r="V156" i="13"/>
  <c r="G158" i="13"/>
  <c r="M158" i="13" s="1"/>
  <c r="I158" i="13"/>
  <c r="K158" i="13"/>
  <c r="O158" i="13"/>
  <c r="Q158" i="13"/>
  <c r="V158" i="13"/>
  <c r="G161" i="13"/>
  <c r="M161" i="13" s="1"/>
  <c r="I161" i="13"/>
  <c r="K161" i="13"/>
  <c r="O161" i="13"/>
  <c r="Q161" i="13"/>
  <c r="V161" i="13"/>
  <c r="G165" i="13"/>
  <c r="I165" i="13"/>
  <c r="K165" i="13"/>
  <c r="M165" i="13"/>
  <c r="O165" i="13"/>
  <c r="Q165" i="13"/>
  <c r="V165" i="13"/>
  <c r="G169" i="13"/>
  <c r="I169" i="13"/>
  <c r="K169" i="13"/>
  <c r="M169" i="13"/>
  <c r="O169" i="13"/>
  <c r="Q169" i="13"/>
  <c r="V169" i="13"/>
  <c r="G173" i="13"/>
  <c r="I173" i="13"/>
  <c r="K173" i="13"/>
  <c r="M173" i="13"/>
  <c r="O173" i="13"/>
  <c r="Q173" i="13"/>
  <c r="V173" i="13"/>
  <c r="G174" i="13"/>
  <c r="M174" i="13" s="1"/>
  <c r="I174" i="13"/>
  <c r="K174" i="13"/>
  <c r="O174" i="13"/>
  <c r="Q174" i="13"/>
  <c r="V174" i="13"/>
  <c r="G176" i="13"/>
  <c r="M176" i="13" s="1"/>
  <c r="I176" i="13"/>
  <c r="K176" i="13"/>
  <c r="O176" i="13"/>
  <c r="Q176" i="13"/>
  <c r="V176" i="13"/>
  <c r="G181" i="13"/>
  <c r="V181" i="13"/>
  <c r="G182" i="13"/>
  <c r="I182" i="13"/>
  <c r="K182" i="13"/>
  <c r="K181" i="13" s="1"/>
  <c r="M182" i="13"/>
  <c r="M181" i="13" s="1"/>
  <c r="O182" i="13"/>
  <c r="O181" i="13" s="1"/>
  <c r="Q182" i="13"/>
  <c r="Q181" i="13" s="1"/>
  <c r="V182" i="13"/>
  <c r="G184" i="13"/>
  <c r="I184" i="13"/>
  <c r="I181" i="13" s="1"/>
  <c r="K184" i="13"/>
  <c r="M184" i="13"/>
  <c r="O184" i="13"/>
  <c r="Q184" i="13"/>
  <c r="V184" i="13"/>
  <c r="G186" i="13"/>
  <c r="I186" i="13"/>
  <c r="K186" i="13"/>
  <c r="M186" i="13"/>
  <c r="O186" i="13"/>
  <c r="Q186" i="13"/>
  <c r="V186" i="13"/>
  <c r="G191" i="13"/>
  <c r="K191" i="13"/>
  <c r="G192" i="13"/>
  <c r="M192" i="13" s="1"/>
  <c r="M191" i="13" s="1"/>
  <c r="I192" i="13"/>
  <c r="I191" i="13" s="1"/>
  <c r="K192" i="13"/>
  <c r="O192" i="13"/>
  <c r="O191" i="13" s="1"/>
  <c r="Q192" i="13"/>
  <c r="Q191" i="13" s="1"/>
  <c r="V192" i="13"/>
  <c r="V191" i="13" s="1"/>
  <c r="G193" i="13"/>
  <c r="I193" i="13"/>
  <c r="V193" i="13"/>
  <c r="G194" i="13"/>
  <c r="I194" i="13"/>
  <c r="K194" i="13"/>
  <c r="K193" i="13" s="1"/>
  <c r="M194" i="13"/>
  <c r="M193" i="13" s="1"/>
  <c r="O194" i="13"/>
  <c r="O193" i="13" s="1"/>
  <c r="Q194" i="13"/>
  <c r="Q193" i="13" s="1"/>
  <c r="V194" i="13"/>
  <c r="O195" i="13"/>
  <c r="G196" i="13"/>
  <c r="G195" i="13" s="1"/>
  <c r="I196" i="13"/>
  <c r="I195" i="13" s="1"/>
  <c r="K196" i="13"/>
  <c r="K195" i="13" s="1"/>
  <c r="M196" i="13"/>
  <c r="M195" i="13" s="1"/>
  <c r="O196" i="13"/>
  <c r="Q196" i="13"/>
  <c r="V196" i="13"/>
  <c r="V195" i="13" s="1"/>
  <c r="G198" i="13"/>
  <c r="M198" i="13" s="1"/>
  <c r="I198" i="13"/>
  <c r="K198" i="13"/>
  <c r="O198" i="13"/>
  <c r="Q198" i="13"/>
  <c r="Q195" i="13" s="1"/>
  <c r="V198" i="13"/>
  <c r="G201" i="13"/>
  <c r="M201" i="13" s="1"/>
  <c r="I201" i="13"/>
  <c r="K201" i="13"/>
  <c r="O201" i="13"/>
  <c r="Q201" i="13"/>
  <c r="V201" i="13"/>
  <c r="G206" i="13"/>
  <c r="G207" i="13"/>
  <c r="I207" i="13"/>
  <c r="K207" i="13"/>
  <c r="K206" i="13" s="1"/>
  <c r="M207" i="13"/>
  <c r="O207" i="13"/>
  <c r="O206" i="13" s="1"/>
  <c r="Q207" i="13"/>
  <c r="Q206" i="13" s="1"/>
  <c r="V207" i="13"/>
  <c r="G209" i="13"/>
  <c r="I209" i="13"/>
  <c r="I206" i="13" s="1"/>
  <c r="K209" i="13"/>
  <c r="M209" i="13"/>
  <c r="O209" i="13"/>
  <c r="Q209" i="13"/>
  <c r="V209" i="13"/>
  <c r="G210" i="13"/>
  <c r="I210" i="13"/>
  <c r="K210" i="13"/>
  <c r="M210" i="13"/>
  <c r="O210" i="13"/>
  <c r="Q210" i="13"/>
  <c r="V210" i="13"/>
  <c r="G211" i="13"/>
  <c r="M211" i="13" s="1"/>
  <c r="I211" i="13"/>
  <c r="K211" i="13"/>
  <c r="O211" i="13"/>
  <c r="Q211" i="13"/>
  <c r="V211" i="13"/>
  <c r="G213" i="13"/>
  <c r="M213" i="13" s="1"/>
  <c r="I213" i="13"/>
  <c r="K213" i="13"/>
  <c r="O213" i="13"/>
  <c r="Q213" i="13"/>
  <c r="V213" i="13"/>
  <c r="G215" i="13"/>
  <c r="M215" i="13" s="1"/>
  <c r="I215" i="13"/>
  <c r="K215" i="13"/>
  <c r="O215" i="13"/>
  <c r="Q215" i="13"/>
  <c r="V215" i="13"/>
  <c r="V206" i="13" s="1"/>
  <c r="G216" i="13"/>
  <c r="I216" i="13"/>
  <c r="K216" i="13"/>
  <c r="M216" i="13"/>
  <c r="O216" i="13"/>
  <c r="Q216" i="13"/>
  <c r="V216" i="13"/>
  <c r="O221" i="13"/>
  <c r="G222" i="13"/>
  <c r="G221" i="13" s="1"/>
  <c r="I222" i="13"/>
  <c r="I221" i="13" s="1"/>
  <c r="K222" i="13"/>
  <c r="K221" i="13" s="1"/>
  <c r="M222" i="13"/>
  <c r="M221" i="13" s="1"/>
  <c r="O222" i="13"/>
  <c r="Q222" i="13"/>
  <c r="V222" i="13"/>
  <c r="V221" i="13" s="1"/>
  <c r="G224" i="13"/>
  <c r="M224" i="13" s="1"/>
  <c r="I224" i="13"/>
  <c r="K224" i="13"/>
  <c r="O224" i="13"/>
  <c r="Q224" i="13"/>
  <c r="Q221" i="13" s="1"/>
  <c r="V224" i="13"/>
  <c r="I229" i="13"/>
  <c r="K229" i="13"/>
  <c r="G230" i="13"/>
  <c r="M230" i="13" s="1"/>
  <c r="M229" i="13" s="1"/>
  <c r="I230" i="13"/>
  <c r="K230" i="13"/>
  <c r="O230" i="13"/>
  <c r="O229" i="13" s="1"/>
  <c r="Q230" i="13"/>
  <c r="Q229" i="13" s="1"/>
  <c r="V230" i="13"/>
  <c r="V229" i="13" s="1"/>
  <c r="Q232" i="13"/>
  <c r="G233" i="13"/>
  <c r="I233" i="13"/>
  <c r="I232" i="13" s="1"/>
  <c r="K233" i="13"/>
  <c r="K232" i="13" s="1"/>
  <c r="M233" i="13"/>
  <c r="M232" i="13" s="1"/>
  <c r="O233" i="13"/>
  <c r="O232" i="13" s="1"/>
  <c r="Q233" i="13"/>
  <c r="V233" i="13"/>
  <c r="G234" i="13"/>
  <c r="G232" i="13" s="1"/>
  <c r="I234" i="13"/>
  <c r="K234" i="13"/>
  <c r="M234" i="13"/>
  <c r="O234" i="13"/>
  <c r="Q234" i="13"/>
  <c r="V234" i="13"/>
  <c r="V232" i="13" s="1"/>
  <c r="K235" i="13"/>
  <c r="G236" i="13"/>
  <c r="M236" i="13" s="1"/>
  <c r="I236" i="13"/>
  <c r="I235" i="13" s="1"/>
  <c r="K236" i="13"/>
  <c r="O236" i="13"/>
  <c r="O235" i="13" s="1"/>
  <c r="Q236" i="13"/>
  <c r="Q235" i="13" s="1"/>
  <c r="V236" i="13"/>
  <c r="V235" i="13" s="1"/>
  <c r="G238" i="13"/>
  <c r="M238" i="13" s="1"/>
  <c r="I238" i="13"/>
  <c r="K238" i="13"/>
  <c r="O238" i="13"/>
  <c r="Q238" i="13"/>
  <c r="V238" i="13"/>
  <c r="AE241" i="13"/>
  <c r="BA18" i="12"/>
  <c r="BA13" i="12"/>
  <c r="BA10" i="12"/>
  <c r="I8" i="12"/>
  <c r="G9" i="12"/>
  <c r="G8" i="12" s="1"/>
  <c r="I9" i="12"/>
  <c r="K9" i="12"/>
  <c r="K8" i="12" s="1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4" i="12"/>
  <c r="M14" i="12" s="1"/>
  <c r="I14" i="12"/>
  <c r="K14" i="12"/>
  <c r="O14" i="12"/>
  <c r="O8" i="12" s="1"/>
  <c r="Q14" i="12"/>
  <c r="V14" i="12"/>
  <c r="G16" i="12"/>
  <c r="G20" i="12" s="1"/>
  <c r="V16" i="12"/>
  <c r="M17" i="12"/>
  <c r="M16" i="12" s="1"/>
  <c r="I17" i="12"/>
  <c r="I16" i="12" s="1"/>
  <c r="K17" i="12"/>
  <c r="K16" i="12" s="1"/>
  <c r="O17" i="12"/>
  <c r="O16" i="12" s="1"/>
  <c r="Q17" i="12"/>
  <c r="Q16" i="12" s="1"/>
  <c r="V17" i="12"/>
  <c r="AE20" i="12"/>
  <c r="F40" i="1" s="1"/>
  <c r="AF20" i="12"/>
  <c r="G40" i="1" s="1"/>
  <c r="I19" i="1"/>
  <c r="I18" i="1"/>
  <c r="H44" i="1"/>
  <c r="I44" i="1" s="1"/>
  <c r="H42" i="1"/>
  <c r="I42" i="1" s="1"/>
  <c r="H40" i="1" l="1"/>
  <c r="I40" i="1" s="1"/>
  <c r="F41" i="1"/>
  <c r="H41" i="1" s="1"/>
  <c r="I41" i="1" s="1"/>
  <c r="I74" i="1"/>
  <c r="I20" i="1" s="1"/>
  <c r="G39" i="1"/>
  <c r="G45" i="1" s="1"/>
  <c r="G25" i="1" s="1"/>
  <c r="A25" i="1" s="1"/>
  <c r="G26" i="1" s="1"/>
  <c r="F45" i="1"/>
  <c r="G23" i="1" s="1"/>
  <c r="A23" i="1" s="1"/>
  <c r="G24" i="1" s="1"/>
  <c r="I16" i="1"/>
  <c r="A26" i="1"/>
  <c r="G28" i="1"/>
  <c r="A24" i="1"/>
  <c r="M206" i="13"/>
  <c r="M144" i="13"/>
  <c r="M235" i="13"/>
  <c r="M95" i="13"/>
  <c r="M94" i="13" s="1"/>
  <c r="G132" i="13"/>
  <c r="G103" i="13"/>
  <c r="G229" i="13"/>
  <c r="G144" i="13"/>
  <c r="G235" i="13"/>
  <c r="M87" i="13"/>
  <c r="M43" i="13" s="1"/>
  <c r="M9" i="12"/>
  <c r="M8" i="12" s="1"/>
  <c r="J28" i="1"/>
  <c r="J26" i="1"/>
  <c r="G38" i="1"/>
  <c r="F38" i="1"/>
  <c r="J23" i="1"/>
  <c r="J24" i="1"/>
  <c r="J25" i="1"/>
  <c r="J27" i="1"/>
  <c r="E24" i="1"/>
  <c r="E26" i="1"/>
  <c r="A27" i="1" l="1"/>
  <c r="I75" i="1"/>
  <c r="J69" i="1" s="1"/>
  <c r="H39" i="1"/>
  <c r="I21" i="1"/>
  <c r="J72" i="1"/>
  <c r="J63" i="1"/>
  <c r="J60" i="1"/>
  <c r="J57" i="1"/>
  <c r="J54" i="1"/>
  <c r="J64" i="1"/>
  <c r="J61" i="1"/>
  <c r="J58" i="1"/>
  <c r="J55" i="1"/>
  <c r="J68" i="1"/>
  <c r="J65" i="1"/>
  <c r="J62" i="1"/>
  <c r="J59" i="1"/>
  <c r="J70" i="1"/>
  <c r="J52" i="1"/>
  <c r="G29" i="1"/>
  <c r="G27" i="1" s="1"/>
  <c r="A29" i="1"/>
  <c r="J53" i="1" l="1"/>
  <c r="J71" i="1"/>
  <c r="J67" i="1"/>
  <c r="J66" i="1"/>
  <c r="J56" i="1"/>
  <c r="J75" i="1" s="1"/>
  <c r="J74" i="1"/>
  <c r="J73" i="1"/>
  <c r="I39" i="1"/>
  <c r="I45" i="1" s="1"/>
  <c r="H45" i="1"/>
  <c r="J42" i="1" l="1"/>
  <c r="J40" i="1"/>
  <c r="J44" i="1"/>
  <c r="J41" i="1"/>
  <c r="J43" i="1"/>
  <c r="J39" i="1"/>
  <c r="J45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<sst xmlns="http://schemas.openxmlformats.org/spreadsheetml/2006/main" count="1189" uniqueCount="452">
  <si>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</si>
  <si>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</si>
  <si>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</si>
  <si>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</si>
  <si>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</si>
  <si>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</si>
  <si>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</si>
  <si>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</si>
  <si>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</si>
  <si>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</si>
  <si>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</si>
  <si>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</si>
  <si>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</si>
  <si>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</si>
  <si>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</si>
  <si>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</si>
  <si>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</si>
  <si>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</si>
  <si>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</si>
  <si>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</si>
  <si>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</si>
  <si>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</si>
  <si>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</si>
  <si>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</si>
  <si>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</si>
  <si>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</si>
  <si>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</si>
  <si>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</si>
  <si>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</si>
  <si>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</si>
  <si>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</si>
  <si>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</si>
  <si>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</si>
  <si>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</si>
  <si>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</si>
  <si>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</si>
  <si>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</si>
  <si>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</si>
  <si>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</si>
  <si>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</si>
  <si>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</si>
  <si>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</si>
  <si>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852001</t>
  </si>
  <si>
    <t>Rekonstrukce areálu společnosti PMB-ZOS sro</t>
  </si>
  <si>
    <t>PMB - ZOS s.r.o.</t>
  </si>
  <si>
    <t>Krištofova 1443/27</t>
  </si>
  <si>
    <t>Ostrava-Radvanice</t>
  </si>
  <si>
    <t>71600</t>
  </si>
  <si>
    <t>25911708</t>
  </si>
  <si>
    <t>CZ25911708</t>
  </si>
  <si>
    <t>GELIUS s.r.o.</t>
  </si>
  <si>
    <t>Nerudova 272/22</t>
  </si>
  <si>
    <t>Ostrava-Vítkovice</t>
  </si>
  <si>
    <t>70300</t>
  </si>
  <si>
    <t>24276740</t>
  </si>
  <si>
    <t>CZ24276740</t>
  </si>
  <si>
    <t>Stavba</t>
  </si>
  <si>
    <t>Ostatní a vedlejší náklady</t>
  </si>
  <si>
    <t>85200100</t>
  </si>
  <si>
    <t>Vedlejší a ostatní náklady</t>
  </si>
  <si>
    <t>Stavební objekt</t>
  </si>
  <si>
    <t>101</t>
  </si>
  <si>
    <t>Přístavba haly</t>
  </si>
  <si>
    <t>852001-101</t>
  </si>
  <si>
    <t>Celkem za stavbu</t>
  </si>
  <si>
    <t>CZK</t>
  </si>
  <si>
    <t>Rekapitulace dílů</t>
  </si>
  <si>
    <t>Typ dílu</t>
  </si>
  <si>
    <t>1</t>
  </si>
  <si>
    <t>Zemní práce</t>
  </si>
  <si>
    <t>21</t>
  </si>
  <si>
    <t>Úprava podloží a základ.spáry</t>
  </si>
  <si>
    <t>22</t>
  </si>
  <si>
    <t>Piloty</t>
  </si>
  <si>
    <t>27</t>
  </si>
  <si>
    <t>Základy</t>
  </si>
  <si>
    <t>28</t>
  </si>
  <si>
    <t>Zpevňování hornin a konstrukcí</t>
  </si>
  <si>
    <t>3</t>
  </si>
  <si>
    <t>Svislé a kompletní konstrukce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</si>
  <si>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</si>
  <si>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</si>
  <si>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</si>
  <si>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</si>
  <si>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</si>
  <si>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</si>
  <si>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</si>
  <si>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</si>
  <si>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</si>
  <si>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</si>
  <si>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712</t>
  </si>
  <si>
    <t>Povlakové krytiny</t>
  </si>
  <si>
    <t>713</t>
  </si>
  <si>
    <t>Izolace tepelné</t>
  </si>
  <si>
    <t>720</t>
  </si>
  <si>
    <t>Zdravotechnická instalace</t>
  </si>
  <si>
    <t>728</t>
  </si>
  <si>
    <t>Vzduchotechnika</t>
  </si>
  <si>
    <t>764</t>
  </si>
  <si>
    <t>Konstrukce klempířské</t>
  </si>
  <si>
    <t>767</t>
  </si>
  <si>
    <t>Konstrukce zámečnické</t>
  </si>
  <si>
    <t>776</t>
  </si>
  <si>
    <t>Podlahy povlakové</t>
  </si>
  <si>
    <t>783</t>
  </si>
  <si>
    <t>Nátěry</t>
  </si>
  <si>
    <t>M21</t>
  </si>
  <si>
    <t>Elektromontáže</t>
  </si>
  <si>
    <t>M43</t>
  </si>
  <si>
    <t>Montáže ocelových konstrukcí</t>
  </si>
  <si>
    <t>VN</t>
  </si>
  <si>
    <t>ON</t>
  </si>
  <si>
    <t>Soupis vedlejších a ostatních nákladů</t>
  </si>
  <si>
    <t>#TypZaznamu#</t>
  </si>
  <si>
    <t>STA</t>
  </si>
  <si>
    <t>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</si>
  <si>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</si>
  <si>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</si>
  <si>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</si>
  <si>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</si>
  <si>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</si>
  <si>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</si>
  <si>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</si>
  <si>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</si>
  <si>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</si>
  <si>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</si>
  <si>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</si>
  <si>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</si>
  <si>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</si>
  <si>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</si>
  <si>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</si>
  <si>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</si>
  <si>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</si>
  <si>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</si>
  <si>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</si>
  <si>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</si>
  <si>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</si>
  <si>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</si>
  <si>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</si>
  <si>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</si>
  <si>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</si>
  <si>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</si>
  <si>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004111020R</t>
  </si>
  <si>
    <t xml:space="preserve">Vypracování projektové dokumentace </t>
  </si>
  <si>
    <t>Soubor</t>
  </si>
  <si>
    <t>RTS 20/ I</t>
  </si>
  <si>
    <t>Indiv</t>
  </si>
  <si>
    <t>VRN</t>
  </si>
  <si>
    <t>POL99_8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</si>
  <si>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</si>
  <si>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POP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</si>
  <si>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</si>
  <si>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</si>
  <si>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</si>
  <si>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005121 R</t>
  </si>
  <si>
    <t>Zařízení staveniště</t>
  </si>
  <si>
    <t>Veškeré náklady spojené s vybudováním, provozem a odstraněním zařízení staveniště.</t>
  </si>
  <si>
    <t>005281010R</t>
  </si>
  <si>
    <t>Náklady spojené s povinnou publicitou, pokud ji objednatel požaduje. Zahrnuje zejména náklady na propagační a informační billboardy, tabule apod.</t>
  </si>
  <si>
    <t>SUM</t>
  </si>
  <si>
    <t>Geodetické zaměření rohů stavby, stabilizace bodů a sestavení laviček.</t>
  </si>
  <si>
    <t>END</t>
  </si>
  <si>
    <t>Položkový soupis prací a dodávek</t>
  </si>
  <si>
    <t>131201112R00</t>
  </si>
  <si>
    <t>Hloubení nezapažených jam a zářezů do 1000 m3, v hornině 3, hloubení strojně</t>
  </si>
  <si>
    <t>m3</t>
  </si>
  <si>
    <t>800-1</t>
  </si>
  <si>
    <t>Práce</t>
  </si>
  <si>
    <t>POL1_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</si>
  <si>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</si>
  <si>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</si>
  <si>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 xml:space="preserve">výkop na - 1,15 : </t>
  </si>
  <si>
    <t>VV</t>
  </si>
  <si>
    <t>(48,35*11,83+8,3*8,81)*0,65+79,41*0,55*0,65*0,5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</si>
  <si>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</si>
  <si>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</si>
  <si>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</si>
  <si>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výkop pro patky z úr. -0,8 na úr. -1,4 : </t>
  </si>
  <si>
    <t>(1,0*1,7*0,6)*18</t>
  </si>
  <si>
    <t>(0,9*0,9*0,6)*2</t>
  </si>
  <si>
    <t>(1,0*1,0*0,6)*5</t>
  </si>
  <si>
    <t>(0,78*1,3*0,6)*1</t>
  </si>
  <si>
    <t>167101101R00</t>
  </si>
  <si>
    <t>Nakládání, skládání, překládání neulehlého výkopku nakládání výkopku_x000D_
 do 100 m3, z horniny 1 až 4</t>
  </si>
  <si>
    <t>výtlak vrtů : 3,14*0,375*0,375*(3,0*5+7,0*14)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</si>
  <si>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</si>
  <si>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</si>
  <si>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</si>
  <si>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1 : 433,51181</t>
  </si>
  <si>
    <t>Odkaz na mn. položky pořadí 2 : 22,94040</t>
  </si>
  <si>
    <t>Odkaz na mn. položky pořadí 3 : 49,89656</t>
  </si>
  <si>
    <t>171101105R00</t>
  </si>
  <si>
    <t>Uložení sypaniny do násypů zhutněných s uzavřením povrchu násypu z hornin soudržných s předepsanou mírou zhutnění v procentech výsledků zkoušek Proctor-Standard							_x000D_
							_x000D_
 na 103 % PS</t>
  </si>
  <si>
    <t>s rozprostřením sypaniny ve vrstvách a s hrubým urovnáním,</t>
  </si>
  <si>
    <t xml:space="preserve">násyp z recyklátu úr. pro vrty -1,15/-0,8 : </t>
  </si>
  <si>
    <t>(48,35*11,83+8,3*8,81)*0,35</t>
  </si>
  <si>
    <t>59691002.AR</t>
  </si>
  <si>
    <t>recyklát  betonový; frakce 16,0 až 32,0 mm</t>
  </si>
  <si>
    <t>t</t>
  </si>
  <si>
    <t>SPCM</t>
  </si>
  <si>
    <t>Specifikace</t>
  </si>
  <si>
    <t>POL3_</t>
  </si>
  <si>
    <t>Odkaz na mn. položky pořadí 5 : 225,78623*1,9</t>
  </si>
  <si>
    <t>199000005R00</t>
  </si>
  <si>
    <t>Poplatky za skládku zeminy 1- 4, skupina 17 05 04 z Katalogu odpadů</t>
  </si>
  <si>
    <t>Odkaz na mn. položky pořadí 4 : 506,34877*1,6</t>
  </si>
  <si>
    <t>212850001RAA</t>
  </si>
  <si>
    <t>Drenáž podél základu objektu z  drenážních trub, d 100 mm</t>
  </si>
  <si>
    <t>m</t>
  </si>
  <si>
    <t>AP-HSV</t>
  </si>
  <si>
    <t>Agregovaná položka</t>
  </si>
  <si>
    <t>POL2_</t>
  </si>
  <si>
    <t>včetně betonového lože C 16/20, obsypu kamenivem, ochranné geotextilie a revizní šachty</t>
  </si>
  <si>
    <t>12,0*2+56,0</t>
  </si>
  <si>
    <t>224321010RA1</t>
  </si>
  <si>
    <t>Piloty vrtané vytažení výpažnice, výplň ŽB, D 750 mm</t>
  </si>
  <si>
    <t>Vlastní</t>
  </si>
  <si>
    <t>Vrty pro piloty zapažené svislé, výztuž pilot betonových do země, zřízení výplně pilot ze ŽB s vytažením pažnic, výplň pilot z vodostavebního betonu.</t>
  </si>
  <si>
    <t>3,0*5+7,0*14</t>
  </si>
  <si>
    <t>271531111RK6</t>
  </si>
  <si>
    <t>Polštáře zhutněné pod základy kamenivo hrubé, drcené, frakce 16 - 63 mm</t>
  </si>
  <si>
    <t>800-2</t>
  </si>
  <si>
    <t xml:space="preserve">polštář pod základovou desku : </t>
  </si>
  <si>
    <t>vč D.1.1.4 : 499,88*0,3+561,022*0,23</t>
  </si>
  <si>
    <t>275321611R00</t>
  </si>
  <si>
    <t>Beton základových patek železový třídy C 30/37</t>
  </si>
  <si>
    <t>801-1</t>
  </si>
  <si>
    <t>bez dodávky a uložení výztuže</t>
  </si>
  <si>
    <t>(1,0*1,7*0,9)*18</t>
  </si>
  <si>
    <t>(0,9*0,9*0,9)*2</t>
  </si>
  <si>
    <t>(0,78*1,3*0,9)</t>
  </si>
  <si>
    <t>(1,0*1,15*0,9)*2</t>
  </si>
  <si>
    <t>(1,0*1,0*0,9)*3</t>
  </si>
  <si>
    <t>275351215R00</t>
  </si>
  <si>
    <t>Bednění stěn základových patek zřízení</t>
  </si>
  <si>
    <t>m2</t>
  </si>
  <si>
    <t>bednění svislé nebo šikmé (odkloněné), půdorysně přímé nebo zalomené, stěn základových patek ve volných nebo zapažených jámách, rýhách, šachtách, včetně případných vzpěr,</t>
  </si>
  <si>
    <t>((1,0+1,7)*2*0,9)*18</t>
  </si>
  <si>
    <t>((0,9+0,9)*2*0,9)*2</t>
  </si>
  <si>
    <t>((0,78+1,3)*2*0,9)</t>
  </si>
  <si>
    <t>((1,0+1,15)*2*0,9)*2</t>
  </si>
  <si>
    <t>((1,0+1,0)*2*0,9)*3</t>
  </si>
  <si>
    <t>275351216R00</t>
  </si>
  <si>
    <t>Bednění stěn základových patek odstranění</t>
  </si>
  <si>
    <t>Odkaz na mn. položky pořadí 12 : 116,24400</t>
  </si>
  <si>
    <t>275361821R00</t>
  </si>
  <si>
    <t>Výztuž základových patek z betonářské oceli 10 505(R)</t>
  </si>
  <si>
    <t>včetně distančních prvků</t>
  </si>
  <si>
    <t>7070,0*1,4*0,001</t>
  </si>
  <si>
    <t>279321511R00</t>
  </si>
  <si>
    <t>Beton základových zdí železový třídy C 30/37</t>
  </si>
  <si>
    <t>bez výztuže</t>
  </si>
  <si>
    <t>(55,75-1,0*11-0,78)*0,3*1,4</t>
  </si>
  <si>
    <t>(0,4*0,15*4+5,0*0,3)*1,4</t>
  </si>
  <si>
    <t>(55,75-1,0*12)*0,3*0,9</t>
  </si>
  <si>
    <t>(1,75*2+5,25+1,5+5,7+5,8+0,42)*0,3*0,9</t>
  </si>
  <si>
    <t>(4,1-0,9)*0,5*0,9</t>
  </si>
  <si>
    <t>279351105R00</t>
  </si>
  <si>
    <t>Bednění základových zdí oboustranné, zřízení</t>
  </si>
  <si>
    <t>bednění svislé nebo šikmé (odkloněné), půdorysně přímé nebo zalomené základových zdí ve volných nebo zapažených jámách, rýhách, šachtách, včetně případných vzpěr,</t>
  </si>
  <si>
    <t>(55,75-1,0*11-0,78)*1,4*2</t>
  </si>
  <si>
    <t>(0,15*8+5,0*2)*1,4</t>
  </si>
  <si>
    <t>(55,75-1,0*12)*0,9*2</t>
  </si>
  <si>
    <t>(1,75*2+5,25+1,5+5,7+5,8+0,42)*0,9*2</t>
  </si>
  <si>
    <t>(4,1-0,9)*0,9*2</t>
  </si>
  <si>
    <t>279351106R00</t>
  </si>
  <si>
    <t>Bednění základových zdí oboustranné, odstranění</t>
  </si>
  <si>
    <t>Odkaz na mn. položky pořadí 16 : 263,21200</t>
  </si>
  <si>
    <t>279361221R00</t>
  </si>
  <si>
    <t>Výztuž základových zdí z betonářské oceli 10 216(E)</t>
  </si>
  <si>
    <t>1640,0*1,4*0,001</t>
  </si>
  <si>
    <t>279361821R00</t>
  </si>
  <si>
    <t>Výztuž základových zdí z betonářské oceli 10 505(R)</t>
  </si>
  <si>
    <t>1695,0*1,4*0,001</t>
  </si>
  <si>
    <t>289970111R00</t>
  </si>
  <si>
    <t>Geotextílie separační, filtrační, zpevňující polypropylén, 300 g/m2</t>
  </si>
  <si>
    <t xml:space="preserve">úprava základové spáry : </t>
  </si>
  <si>
    <t>vč D.1.1.4 : 48,35*11,83+8,3*8,81</t>
  </si>
  <si>
    <t>342170020RAE</t>
  </si>
  <si>
    <t>Panely stěnové z ocelového plechu s tepelnou izolací panel stěnový  s jádrem PUR pěny se skrytým upevňovacím prvkem, tloušťky 150 mm</t>
  </si>
  <si>
    <t>včetně lemování.</t>
  </si>
  <si>
    <t xml:space="preserve">vč D.1.1.5 : </t>
  </si>
  <si>
    <t>47,35*9,3+8,07*6,72</t>
  </si>
  <si>
    <t>47,35*5,74+8,07*2,66+55,42*1,0</t>
  </si>
  <si>
    <t>(10,38*9,8+1,0*4,06)*2</t>
  </si>
  <si>
    <t>-3,0*3,0-0,9*2,0-4,0*4,0</t>
  </si>
  <si>
    <t>-5,0*2,0*9-3,0*2,0*3-2,0*2,0*3</t>
  </si>
  <si>
    <t>622319512R00</t>
  </si>
  <si>
    <t>Zateplení suterénu extrudovaným polysterenem, tloušťky 100 mm</t>
  </si>
  <si>
    <t>nanesení lepicího tmelu na izolační desky, nalepení desek a zajištění talířovými hmoždinkami (6 ks/m2). Bez povrchové úpravy desek.</t>
  </si>
  <si>
    <t xml:space="preserve">izolace základových konstrukcí pod úr. terénu : </t>
  </si>
  <si>
    <t>vč D.1.1.4 : (11,8*2+55,75+9,0)*1,0</t>
  </si>
  <si>
    <t>622319522RU1</t>
  </si>
  <si>
    <t>Zateplení soklu extrudovaným polystyrénem, tloušťky 100 mm, kontaktní nátěr a mozaiková omítka</t>
  </si>
  <si>
    <t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t>
  </si>
  <si>
    <t xml:space="preserve">izolace základových konstrukcí nad úr. terénu : </t>
  </si>
  <si>
    <t>vč D1.1.4 : (11,8*2+55,75)*0,2</t>
  </si>
  <si>
    <t>631315711R00</t>
  </si>
  <si>
    <t xml:space="preserve">Mazanina z betonu prostého tl. přes 120 do 240 mm třídy C 25/30,  </t>
  </si>
  <si>
    <t>(z kameniva) hlazená dřevěným hladítkem</t>
  </si>
  <si>
    <t>Včetně vytvoření dilatačních spár</t>
  </si>
  <si>
    <t>(528,37+65,02)*0,24</t>
  </si>
  <si>
    <t>631319165R00</t>
  </si>
  <si>
    <t>Příplatek za přehlazení povrchu tloušťka mazaniny od 120 mm do 240 mm</t>
  </si>
  <si>
    <t>betonové mazaniny min. B 10 ocelovým hladítkem s poprášením cementem pro konečnou úpravu mazaniny</t>
  </si>
  <si>
    <t>Odkaz na mn. položky pořadí 24 : 142,41360</t>
  </si>
  <si>
    <t>631319175R00</t>
  </si>
  <si>
    <t>Příplatek za stržení povrchu tloušťka mazaniny od 120 mm do 240 mm</t>
  </si>
  <si>
    <t>spodní vrstvy mazaniny latí před vložením výztuže nebo pletiva pro tloušťku obou vrstev mazaniny</t>
  </si>
  <si>
    <t>Odkaz na mn. položky pořadí 24 : 142,41360*2</t>
  </si>
  <si>
    <t>631361921RT8</t>
  </si>
  <si>
    <t>Výztuž mazanin z betonů a z lehkých betonů ze svařovaných sítí průměr drátu 8 mm, velikost oka 100/100 mm</t>
  </si>
  <si>
    <t>941941031R00</t>
  </si>
  <si>
    <t>Montáž lešení lehkého pracovního řadového s podlahami šířky od 0,80 do 1,00 m, výšky do 10 m</t>
  </si>
  <si>
    <t>800-3</t>
  </si>
  <si>
    <t>včetně kotvení</t>
  </si>
  <si>
    <t>49,35*10,0+49,35*5,0+11,38*10,0*2+1,0*4,0*2</t>
  </si>
  <si>
    <t>941941191R00</t>
  </si>
  <si>
    <t>Montáž lešení lehkého pracovního řadového s podlahami příplatek za každý další i započatý měsíc použití lešení_x000D_
 šířky šířky od 0,80 do 1,00 m a výšky do 10 m</t>
  </si>
  <si>
    <t>941941831R00</t>
  </si>
  <si>
    <t>Demontáž lešení lehkého řadového s podlahami šířky od 0,8 do 1 m, výšky do 10 m</t>
  </si>
  <si>
    <t>931961115R00</t>
  </si>
  <si>
    <t>Vložky do dilat. spár svislé z miner. plsti a PPS z polystyrenu, tloušťky 30 mm</t>
  </si>
  <si>
    <t>včetně dodání a osazení v jakémkoliv zdivu, včetně jednostranného zajištění polohy vložek proti sesmeknutí (např. přibitím, maltovými terči).</t>
  </si>
  <si>
    <t>dilatace základů se sousední halou : 15,0</t>
  </si>
  <si>
    <t>952901221R00</t>
  </si>
  <si>
    <t>Vyčištění budov a ostatních objektů průmyslových budov a objektů výrobních, skladovacích, garáží, dílen nebo hal apod. s nespalnou podlahou - zametení podlahy, umytí dlažeb nebo keramických podlah v přilehlých místnostech, chodbách a schodištích, umytí obkladů, schodů,vyčištění a umytí oken a dveří s rámy a zárubněmi, umytí a vyčištění jiných zasklených a natíraných ploch a zařizovacích předmětů před předáním do užívání jakékoliv výšky podlaží</t>
  </si>
  <si>
    <t>ZP haly : 47,35*11,38+8,07*8,36</t>
  </si>
  <si>
    <t>998021021R00</t>
  </si>
  <si>
    <t>Přesun hmot pro haly s nosnou konstrukcí zděnou výšky do 20 m</t>
  </si>
  <si>
    <t>Přesun hmot</t>
  </si>
  <si>
    <t>POL7_</t>
  </si>
  <si>
    <t>přesun hmot pro haly občanské výstavby (JKSO 802), haly pro výrobu a služby (JKSO 811) s nosnou svislou konstrukcí zděnou z cihel, tvárnic nebo bloků nebo kovovou</t>
  </si>
  <si>
    <t xml:space="preserve">Hmotnosti z položek s pořadovými čísly: : </t>
  </si>
  <si>
    <t xml:space="preserve">6,10,11,12,14,15,16,18,19,20,22,23,24,25,27,28,29,31,32, : </t>
  </si>
  <si>
    <t>Součet: : 1652,79331</t>
  </si>
  <si>
    <t>712311106RZ2</t>
  </si>
  <si>
    <t>Povlakové krytiny střech do 10° za studena asfaltovou penetrační suspenzí, včetně dodávky emulze 0,2 kg/m2</t>
  </si>
  <si>
    <t>800-711</t>
  </si>
  <si>
    <t>(47,35*10,38+47,35*1,0+8,07*8,35)*1,5</t>
  </si>
  <si>
    <t>712351111R00</t>
  </si>
  <si>
    <t>Povlakové krytiny střech do 10° samolepicími pásy 1 vrstva, bez dodávky materiálu</t>
  </si>
  <si>
    <t>47,35*10,38+47,35*1,0+8,07*8,35</t>
  </si>
  <si>
    <t>628420303R</t>
  </si>
  <si>
    <t>pás izolační z modifikovaného asfaltu samolepicí; nosná vložka skleněná mřížka; horní strana Al fólie; spodní strana PE fólie; tl. 0,4 mm</t>
  </si>
  <si>
    <t>Odkaz na mn. položky pořadí 35 : 606,22750*1,15</t>
  </si>
  <si>
    <t>712391171RZ5</t>
  </si>
  <si>
    <t>Textílie na střechách do 10° podkladní, včetně dodávky netkané polypropylénové textílie plošné hmotnosti 300 g/m2</t>
  </si>
  <si>
    <t>Odkaz na mn. položky pořadí 35 : 606,22750</t>
  </si>
  <si>
    <t>712373121RT1</t>
  </si>
  <si>
    <t xml:space="preserve">Povlakové krytiny střech do 10° termoplasty kotvené do profilovaného plechu nebo do bednění, 6 kotev/m2, pro tl. izolace do 200 mm, bez dodávky fólie,  </t>
  </si>
  <si>
    <t>včetně ukotvení k podkladu hmoždinkami, svaření všech spojů a překrytí kotev fólií.</t>
  </si>
  <si>
    <t>712871801R00</t>
  </si>
  <si>
    <t>Samostatné vytažení izolačního povlaku termoplasty 1 vrstva, materiál ve specifikaci, bez rozlišení tloušťky fólie</t>
  </si>
  <si>
    <t>na konstrukce převyšující úroveň střechy,</t>
  </si>
  <si>
    <t>283220012R</t>
  </si>
  <si>
    <t>fólie izolační střešní hydroizolační; tloušťka 1,50 mm; plošná hmotnost 1 850 g/m2; PVC-P, PES výztuž; µ = 15 000,0</t>
  </si>
  <si>
    <t>Odkaz na mn. položky pořadí 38 : 606,22750*1,15</t>
  </si>
  <si>
    <t>Odkaz na mn. položky pořadí 39 : 47,00000*1,2</t>
  </si>
  <si>
    <t>712378003R00</t>
  </si>
  <si>
    <t>Povlakové krytiny střech do 10° termoplasty Doplňkové konstrukce k povlakovým krytinám z fólií atiková okapnice, RŠ 250 mm, z pozinkovaného plechu s povrchovou úpravou PVC</t>
  </si>
  <si>
    <t/>
  </si>
  <si>
    <t xml:space="preserve"> včetně dodávek výrobků</t>
  </si>
  <si>
    <t>Úprava délky a připevnění okapnice natloukacími hmoždinkami včetně dodávky okapnice.</t>
  </si>
  <si>
    <t>712378006R00</t>
  </si>
  <si>
    <t>Povlakové krytiny střech do 10° termoplasty Doplňkové konstrukce k povlakovým krytinám z fólií rohová lišta vnější, RŠ 100 mm, z pozinkovaného plechu s povrchovou úpravou PVC</t>
  </si>
  <si>
    <t>Úprava délky a připevnění rohové lišty natloukacími hmoždinkami včetně dodávky lišty.</t>
  </si>
  <si>
    <t>712378007R00</t>
  </si>
  <si>
    <t>Povlakové krytiny střech do 10° termoplasty Doplňkové konstrukce k povlakovým krytinám z fólií rohová lišta vnitřní, RŠ 100 mm, z pozinkovaného plechu s povrchovou úpravou PVC</t>
  </si>
  <si>
    <t>71237900101</t>
  </si>
  <si>
    <t>oplechování okapů , RŠ 200 mm, z pozinkovaného plechu s povrchovou úpravou PVC</t>
  </si>
  <si>
    <t>712378105RT5</t>
  </si>
  <si>
    <t>Bezpečnostní přepad</t>
  </si>
  <si>
    <t>kus</t>
  </si>
  <si>
    <t>ukotvení kotevní desky šrouby, utěsnění kolem prostupu PU pěnou, přitavením manžety prostupu na parozábranu a doplnění manžety pojistnou zálivkovou hmotou</t>
  </si>
  <si>
    <t>998712102R00</t>
  </si>
  <si>
    <t>Přesun hmot pro povlakové krytiny v objektech výšky přes 6 do 12 m</t>
  </si>
  <si>
    <t>50 m vodorovně</t>
  </si>
  <si>
    <t xml:space="preserve">34,36,37,39,40,41,42,43,44,45, : </t>
  </si>
  <si>
    <t>Součet: : 2,62830</t>
  </si>
  <si>
    <t>713141151R00</t>
  </si>
  <si>
    <t>Montáž tepelné izolace plochých střech kladená na sucho, jednovrstvá</t>
  </si>
  <si>
    <t>800-713</t>
  </si>
  <si>
    <t>63151641R</t>
  </si>
  <si>
    <t>deska izolační kombinovaná, základní; minerální vlákno, pěnový polystyren s grafitem; rovná hrana; tl. 120,0 mm; součinitel tepelné vodivosti 0,034 W/mK; R = 3,500 m2K/W; obj. hmotnost 40,00 kg/m3</t>
  </si>
  <si>
    <t>Odkaz na mn. položky pořadí 47 : 606,22750*1,05</t>
  </si>
  <si>
    <t>998713102R00</t>
  </si>
  <si>
    <t>Přesun hmot pro izolace tepelné v objektech výšky do 12 m</t>
  </si>
  <si>
    <t xml:space="preserve">48, : </t>
  </si>
  <si>
    <t>Součet: : 3,05539</t>
  </si>
  <si>
    <t>720000001T00</t>
  </si>
  <si>
    <t>Zdravotechnika - samostatný rozpočet</t>
  </si>
  <si>
    <t>soubor</t>
  </si>
  <si>
    <t>728010101</t>
  </si>
  <si>
    <t>ÚT + VZT - samostatný rozpočet</t>
  </si>
  <si>
    <t>764908109RT2</t>
  </si>
  <si>
    <t>Odpadní trouby kruhové, průměr 100 mm, z pozinkovaného plechu s povrchem z polyesteru, v barvě šedé, černé, červené, bílé, zelené, dodávka a montáž</t>
  </si>
  <si>
    <t>800-764</t>
  </si>
  <si>
    <t>včetně kolena, objímky, mezikusu, spojovacího materiálu a zednické výpomoci.</t>
  </si>
  <si>
    <t>764908105RT2</t>
  </si>
  <si>
    <t>Žlaby podokapní půlkruhové, z pozinkovaného plechu s povrchovou úpravou z polyesteru v barvě šedé, černé, červené, bílé, zelené, průměr 150  mm, dodávka a montáž</t>
  </si>
  <si>
    <t>včetně háků, čel, rohů, rovných hrdel a dilatací</t>
  </si>
  <si>
    <t>včetně háku, čela a spojky.</t>
  </si>
  <si>
    <t>998764102R00</t>
  </si>
  <si>
    <t>Přesun hmot pro konstrukce klempířské v objektech výšky do 12 m</t>
  </si>
  <si>
    <t xml:space="preserve">52,53, : </t>
  </si>
  <si>
    <t>Součet: : 0,38775</t>
  </si>
  <si>
    <t>767392112R00</t>
  </si>
  <si>
    <t>Montáž krytiny střech plechem tvarovaným šroubováním</t>
  </si>
  <si>
    <t>800-767</t>
  </si>
  <si>
    <t>vč D.1.1.3 : 47,35*10,38+47,35*1,0+8,07*8,35</t>
  </si>
  <si>
    <t>767990101</t>
  </si>
  <si>
    <t>Žebřík ocelový s ochranným košem, dodávka, montáž, kotvení, povrchová úprava žár. zinkováním</t>
  </si>
  <si>
    <t>767990102</t>
  </si>
  <si>
    <t>Zábradlí pro výstup na střechu, dodávka, montáž, povrchová úprava  žár. zinkováním</t>
  </si>
  <si>
    <t>767990201</t>
  </si>
  <si>
    <t>Okno AL do OK včetně lemování a oplechování parapetů, dodávka, montáž</t>
  </si>
  <si>
    <t>5,0*2,0*9+3,0*2,0*3+2,0*2,0*3</t>
  </si>
  <si>
    <t>767990202</t>
  </si>
  <si>
    <t>Vrata sekční průmyslová vč. el. pohonu, dodávka, montáž, doplňky</t>
  </si>
  <si>
    <t>3,0*3,0+4,0*4,0</t>
  </si>
  <si>
    <t>767990203</t>
  </si>
  <si>
    <t>Dveře včetně zárubně 1000/2000 mm, kování, samozavírač, doplňky</t>
  </si>
  <si>
    <t>998767102R00</t>
  </si>
  <si>
    <t>Přesun hmot pro kovové stavební doplňk. konstrukce v objektech výšky do 12 m</t>
  </si>
  <si>
    <t xml:space="preserve">55,56,57,58,59,60, : </t>
  </si>
  <si>
    <t>Součet: : 12,58755</t>
  </si>
  <si>
    <t>776900101</t>
  </si>
  <si>
    <t>Zátěžový podlahový panel PVC tl. 22mm, dodávka, montáž</t>
  </si>
  <si>
    <t>skladba podlah S1 : 528,37+65,02</t>
  </si>
  <si>
    <t>998776102R00</t>
  </si>
  <si>
    <t>Přesun hmot pro podlahy povlakové v objektech výšky do 12 m</t>
  </si>
  <si>
    <t>800-775</t>
  </si>
  <si>
    <t>vodorovně do 50 m</t>
  </si>
  <si>
    <t xml:space="preserve">62, : </t>
  </si>
  <si>
    <t>Součet: : 14,83475</t>
  </si>
  <si>
    <t>783125130R01</t>
  </si>
  <si>
    <t>Nátěr syntetický OK 2x základní 1 x vrchní  v celk. nomin. tl. 120 um</t>
  </si>
  <si>
    <t>viz TZ  D.1.2.2. tonáž OK  bez trapézového plechu : (90,0-6,0)*32,0</t>
  </si>
  <si>
    <t>210000001T00</t>
  </si>
  <si>
    <t>Elektroinstalace silnoproud - samostatný rozpočet</t>
  </si>
  <si>
    <t>210000001T02</t>
  </si>
  <si>
    <t>Elektroinstalace hromosvod - samostatný rozpočet</t>
  </si>
  <si>
    <t>430862006R01</t>
  </si>
  <si>
    <t>Druhá cenová křivka Křivka cenová druhá, hmotnost</t>
  </si>
  <si>
    <t>kg</t>
  </si>
  <si>
    <t>viz TZ  D.1.2.2. tonáž OK  bez trapézového plechu : 90000,0-6000,0</t>
  </si>
  <si>
    <t>55300002.AR</t>
  </si>
  <si>
    <t>profil ocelový konstrukční</t>
  </si>
  <si>
    <t>Odkaz na mn. položky pořadí 67 : 84000,00000</t>
  </si>
  <si>
    <t>Základní DPH (nezpůsobilé výdaje)</t>
  </si>
  <si>
    <t>Propagace (nezpůsobilé výdaje)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</si>
</sst>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8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center" indent="1"/>
    </xf>
    <xf numFmtId="49" fontId="22" fillId="0" borderId="40" xfId="0" applyNumberFormat="1" applyFont="1" applyBorder="1" applyAlignment="1">
      <alignment horizontal="left" vertical="top" wrapText="1"/>
    </xf>
    <xf numFmtId="4" fontId="22" fillId="0" borderId="40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21" fillId="0" borderId="10" xfId="0" applyNumberFormat="1" applyFont="1" applyBorder="1" applyAlignment="1">
      <alignment horizontal="right" vertical="center"/>
    </xf>
    <xf numFmtId="4" fontId="2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37</v>
      </c>
    </row>
    <row r="2" spans="1:7" ht="57.75" customHeight="1" x14ac:dyDescent="0.25">
      <c r="A2" s="194" t="s">
        <v>38</v>
      </c>
      <c r="B2" s="194"/>
      <c r="C2" s="194"/>
      <c r="D2" s="194"/>
      <c r="E2" s="194"/>
      <c r="F2" s="194"/>
      <c r="G2" s="194"/>
    </row>
  </sheetData>
  <sheetProtection algorithmName="SHA-512" hashValue="iuInXEKqwrS1Fi6ojfG8zgAQrJ8Jq5f71xipV8tTv0HI3suxXi9ydNjpks6GJ5Bv243oaPOEHT7w1jLOcooMCw==" saltValue="sLXSn5bRuYlqmicHxfcRh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49" customWidth="1"/>
    <col min="4" max="4" width="13" style="49" customWidth="1"/>
    <col min="5" max="5" width="9.6640625" style="49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5" t="s">
        <v>35</v>
      </c>
      <c r="B1" s="229" t="s">
        <v>40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5">
      <c r="A2" s="2"/>
      <c r="B2" s="71" t="s">
        <v>21</v>
      </c>
      <c r="C2" s="72"/>
      <c r="D2" s="73" t="s">
        <v>42</v>
      </c>
      <c r="E2" s="235" t="s">
        <v>43</v>
      </c>
      <c r="F2" s="236"/>
      <c r="G2" s="236"/>
      <c r="H2" s="236"/>
      <c r="I2" s="236"/>
      <c r="J2" s="237"/>
      <c r="O2" s="1"/>
    </row>
    <row r="3" spans="1:15" ht="27" hidden="1" customHeight="1" x14ac:dyDescent="0.25">
      <c r="A3" s="2"/>
      <c r="B3" s="74"/>
      <c r="C3" s="72"/>
      <c r="D3" s="75"/>
      <c r="E3" s="238"/>
      <c r="F3" s="239"/>
      <c r="G3" s="239"/>
      <c r="H3" s="239"/>
      <c r="I3" s="239"/>
      <c r="J3" s="240"/>
    </row>
    <row r="4" spans="1:15" ht="23.25" customHeight="1" x14ac:dyDescent="0.25">
      <c r="A4" s="2"/>
      <c r="B4" s="76"/>
      <c r="C4" s="77"/>
      <c r="D4" s="78"/>
      <c r="E4" s="219"/>
      <c r="F4" s="219"/>
      <c r="G4" s="219"/>
      <c r="H4" s="219"/>
      <c r="I4" s="219"/>
      <c r="J4" s="220"/>
    </row>
    <row r="5" spans="1:15" ht="24" customHeight="1" x14ac:dyDescent="0.25">
      <c r="A5" s="2"/>
      <c r="B5" s="30" t="s">
        <v>41</v>
      </c>
      <c r="D5" s="223" t="s">
        <v>44</v>
      </c>
      <c r="E5" s="224"/>
      <c r="F5" s="224"/>
      <c r="G5" s="224"/>
      <c r="H5" s="18" t="s">
        <v>39</v>
      </c>
      <c r="I5" s="80" t="s">
        <v>48</v>
      </c>
      <c r="J5" s="8"/>
    </row>
    <row r="6" spans="1:15" ht="15.75" customHeight="1" x14ac:dyDescent="0.25">
      <c r="A6" s="2"/>
      <c r="B6" s="27"/>
      <c r="C6" s="51"/>
      <c r="D6" s="225" t="s">
        <v>45</v>
      </c>
      <c r="E6" s="226"/>
      <c r="F6" s="226"/>
      <c r="G6" s="226"/>
      <c r="H6" s="18" t="s">
        <v>33</v>
      </c>
      <c r="I6" s="80" t="s">
        <v>49</v>
      </c>
      <c r="J6" s="8"/>
    </row>
    <row r="7" spans="1:15" ht="15.75" customHeight="1" x14ac:dyDescent="0.25">
      <c r="A7" s="2"/>
      <c r="B7" s="28"/>
      <c r="C7" s="52"/>
      <c r="D7" s="79" t="s">
        <v>47</v>
      </c>
      <c r="E7" s="227" t="s">
        <v>46</v>
      </c>
      <c r="F7" s="228"/>
      <c r="G7" s="228"/>
      <c r="H7" s="23"/>
      <c r="I7" s="22"/>
      <c r="J7" s="32"/>
    </row>
    <row r="8" spans="1:15" ht="24" hidden="1" customHeight="1" x14ac:dyDescent="0.25">
      <c r="A8" s="2"/>
      <c r="B8" s="30" t="s">
        <v>19</v>
      </c>
      <c r="D8" s="81" t="s">
        <v>50</v>
      </c>
      <c r="H8" s="18" t="s">
        <v>39</v>
      </c>
      <c r="I8" s="80" t="s">
        <v>54</v>
      </c>
      <c r="J8" s="8"/>
    </row>
    <row r="9" spans="1:15" ht="15.75" hidden="1" customHeight="1" x14ac:dyDescent="0.25">
      <c r="A9" s="2"/>
      <c r="B9" s="2"/>
      <c r="D9" s="81" t="s">
        <v>51</v>
      </c>
      <c r="H9" s="18" t="s">
        <v>33</v>
      </c>
      <c r="I9" s="80" t="s">
        <v>55</v>
      </c>
      <c r="J9" s="8"/>
    </row>
    <row r="10" spans="1:15" ht="15.75" hidden="1" customHeight="1" x14ac:dyDescent="0.25">
      <c r="A10" s="2"/>
      <c r="B10" s="33"/>
      <c r="C10" s="52"/>
      <c r="D10" s="79" t="s">
        <v>53</v>
      </c>
      <c r="E10" s="82" t="s">
        <v>52</v>
      </c>
      <c r="F10" s="23"/>
      <c r="G10" s="14"/>
      <c r="H10" s="14"/>
      <c r="I10" s="34"/>
      <c r="J10" s="32"/>
    </row>
    <row r="11" spans="1:15" ht="24" customHeight="1" x14ac:dyDescent="0.25">
      <c r="A11" s="2"/>
      <c r="B11" s="30" t="s">
        <v>18</v>
      </c>
      <c r="D11" s="242"/>
      <c r="E11" s="242"/>
      <c r="F11" s="242"/>
      <c r="G11" s="242"/>
      <c r="H11" s="18" t="s">
        <v>39</v>
      </c>
      <c r="I11" s="84"/>
      <c r="J11" s="8"/>
    </row>
    <row r="12" spans="1:15" ht="15.75" customHeight="1" x14ac:dyDescent="0.25">
      <c r="A12" s="2"/>
      <c r="B12" s="27"/>
      <c r="C12" s="51"/>
      <c r="D12" s="218"/>
      <c r="E12" s="218"/>
      <c r="F12" s="218"/>
      <c r="G12" s="218"/>
      <c r="H12" s="18" t="s">
        <v>33</v>
      </c>
      <c r="I12" s="84"/>
      <c r="J12" s="8"/>
    </row>
    <row r="13" spans="1:15" ht="15.75" customHeight="1" x14ac:dyDescent="0.25">
      <c r="A13" s="2"/>
      <c r="B13" s="28"/>
      <c r="C13" s="52"/>
      <c r="D13" s="83"/>
      <c r="E13" s="221"/>
      <c r="F13" s="222"/>
      <c r="G13" s="222"/>
      <c r="H13" s="19"/>
      <c r="I13" s="22"/>
      <c r="J13" s="32"/>
    </row>
    <row r="14" spans="1:15" ht="24" customHeight="1" x14ac:dyDescent="0.25">
      <c r="A14" s="2"/>
      <c r="B14" s="41" t="s">
        <v>20</v>
      </c>
      <c r="C14" s="53"/>
      <c r="D14" s="54"/>
      <c r="E14" s="55"/>
      <c r="F14" s="42"/>
      <c r="G14" s="42"/>
      <c r="H14" s="43"/>
      <c r="I14" s="42"/>
      <c r="J14" s="44"/>
    </row>
    <row r="15" spans="1:15" ht="32.25" customHeight="1" x14ac:dyDescent="0.25">
      <c r="A15" s="2"/>
      <c r="B15" s="33" t="s">
        <v>31</v>
      </c>
      <c r="C15" s="56"/>
      <c r="D15" s="50"/>
      <c r="E15" s="241"/>
      <c r="F15" s="241"/>
      <c r="G15" s="243"/>
      <c r="H15" s="243"/>
      <c r="I15" s="243" t="s">
        <v>28</v>
      </c>
      <c r="J15" s="244"/>
    </row>
    <row r="16" spans="1:15" ht="23.25" customHeight="1" x14ac:dyDescent="0.25">
      <c r="A16" s="137" t="s">
        <v>23</v>
      </c>
      <c r="B16" s="36" t="s">
        <v>23</v>
      </c>
      <c r="C16" s="57"/>
      <c r="D16" s="58"/>
      <c r="E16" s="207"/>
      <c r="F16" s="208"/>
      <c r="G16" s="207"/>
      <c r="H16" s="208"/>
      <c r="I16" s="207">
        <f>SUMIF(F52:F74,A16,I52:I74)+SUMIF(F52:F74,"PSU",I52:I74)</f>
        <v>0</v>
      </c>
      <c r="J16" s="209"/>
    </row>
    <row r="17" spans="1:10" ht="23.25" customHeight="1" x14ac:dyDescent="0.25">
      <c r="A17" s="137" t="s">
        <v>24</v>
      </c>
      <c r="B17" s="36" t="s">
        <v>24</v>
      </c>
      <c r="C17" s="57"/>
      <c r="D17" s="58"/>
      <c r="E17" s="207"/>
      <c r="F17" s="208"/>
      <c r="G17" s="207"/>
      <c r="H17" s="208"/>
      <c r="I17" s="207">
        <f>SUMIF(F52:F74,A17,I52:I74)</f>
        <v>0</v>
      </c>
      <c r="J17" s="209"/>
    </row>
    <row r="18" spans="1:10" ht="23.25" customHeight="1" x14ac:dyDescent="0.25">
      <c r="A18" s="137" t="s">
        <v>25</v>
      </c>
      <c r="B18" s="36" t="s">
        <v>25</v>
      </c>
      <c r="C18" s="57"/>
      <c r="D18" s="58"/>
      <c r="E18" s="207"/>
      <c r="F18" s="208"/>
      <c r="G18" s="207"/>
      <c r="H18" s="208"/>
      <c r="I18" s="207">
        <f>SUMIF(F52:F74,A18,I52:I74)</f>
        <v>0</v>
      </c>
      <c r="J18" s="209"/>
    </row>
    <row r="19" spans="1:10" ht="23.25" customHeight="1" x14ac:dyDescent="0.25">
      <c r="A19" s="137" t="s">
        <v>110</v>
      </c>
      <c r="B19" s="36" t="s">
        <v>26</v>
      </c>
      <c r="C19" s="57"/>
      <c r="D19" s="58"/>
      <c r="E19" s="207"/>
      <c r="F19" s="208"/>
      <c r="G19" s="207"/>
      <c r="H19" s="208"/>
      <c r="I19" s="207">
        <f>SUMIF(F52:F74,A19,I52:I74)</f>
        <v>0</v>
      </c>
      <c r="J19" s="209"/>
    </row>
    <row r="20" spans="1:10" ht="23.25" customHeight="1" x14ac:dyDescent="0.25">
      <c r="A20" s="137" t="s">
        <v>111</v>
      </c>
      <c r="B20" s="36" t="s">
        <v>27</v>
      </c>
      <c r="C20" s="57"/>
      <c r="D20" s="58"/>
      <c r="E20" s="207"/>
      <c r="F20" s="208"/>
      <c r="G20" s="207"/>
      <c r="H20" s="208"/>
      <c r="I20" s="207">
        <f>SUMIF(F52:F74,A20,I52:I74)</f>
        <v>0</v>
      </c>
      <c r="J20" s="209"/>
    </row>
    <row r="21" spans="1:10" ht="23.25" customHeight="1" x14ac:dyDescent="0.25">
      <c r="A21" s="2"/>
      <c r="B21" s="46" t="s">
        <v>28</v>
      </c>
      <c r="C21" s="59"/>
      <c r="D21" s="60"/>
      <c r="E21" s="210"/>
      <c r="F21" s="245"/>
      <c r="G21" s="210"/>
      <c r="H21" s="245"/>
      <c r="I21" s="210">
        <f>SUM(I16:J20)</f>
        <v>0</v>
      </c>
      <c r="J21" s="211"/>
    </row>
    <row r="22" spans="1:10" ht="33" customHeight="1" x14ac:dyDescent="0.25">
      <c r="A22" s="2"/>
      <c r="B22" s="40" t="s">
        <v>32</v>
      </c>
      <c r="C22" s="57"/>
      <c r="D22" s="58"/>
      <c r="E22" s="61"/>
      <c r="F22" s="37"/>
      <c r="G22" s="31"/>
      <c r="H22" s="31"/>
      <c r="I22" s="31"/>
      <c r="J22" s="38"/>
    </row>
    <row r="23" spans="1:10" ht="23.25" customHeight="1" x14ac:dyDescent="0.25">
      <c r="A23" s="2">
        <f>ZakladDPHSni*SazbaDPH1/100</f>
        <v>0</v>
      </c>
      <c r="B23" s="36" t="s">
        <v>12</v>
      </c>
      <c r="C23" s="57"/>
      <c r="D23" s="58"/>
      <c r="E23" s="62">
        <v>15</v>
      </c>
      <c r="F23" s="37" t="s">
        <v>0</v>
      </c>
      <c r="G23" s="205">
        <f>ZakladDPHSniVypocet</f>
        <v>0</v>
      </c>
      <c r="H23" s="206"/>
      <c r="I23" s="206"/>
      <c r="J23" s="38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6" t="s">
        <v>13</v>
      </c>
      <c r="C24" s="57"/>
      <c r="D24" s="58"/>
      <c r="E24" s="62">
        <f>SazbaDPH1</f>
        <v>15</v>
      </c>
      <c r="F24" s="37" t="s">
        <v>0</v>
      </c>
      <c r="G24" s="203">
        <f>A23</f>
        <v>0</v>
      </c>
      <c r="H24" s="204"/>
      <c r="I24" s="204"/>
      <c r="J24" s="38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6" t="s">
        <v>14</v>
      </c>
      <c r="C25" s="57"/>
      <c r="D25" s="58"/>
      <c r="E25" s="62">
        <v>21</v>
      </c>
      <c r="F25" s="37" t="s">
        <v>0</v>
      </c>
      <c r="G25" s="205">
        <f>ZakladDPHZaklVypocet</f>
        <v>0</v>
      </c>
      <c r="H25" s="206"/>
      <c r="I25" s="206"/>
      <c r="J25" s="38" t="str">
        <f t="shared" si="0"/>
        <v>CZK</v>
      </c>
    </row>
    <row r="26" spans="1:10" ht="23.25" customHeight="1" x14ac:dyDescent="0.25">
      <c r="A26" s="2">
        <f>(A25-INT(A25))*100</f>
        <v>0</v>
      </c>
      <c r="B26" s="191" t="s">
        <v>450</v>
      </c>
      <c r="C26" s="63"/>
      <c r="D26" s="50"/>
      <c r="E26" s="64">
        <f>SazbaDPH2</f>
        <v>21</v>
      </c>
      <c r="F26" s="29" t="s">
        <v>0</v>
      </c>
      <c r="G26" s="232">
        <f>A25</f>
        <v>0</v>
      </c>
      <c r="H26" s="233"/>
      <c r="I26" s="233"/>
      <c r="J26" s="35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0" t="s">
        <v>4</v>
      </c>
      <c r="C27" s="65"/>
      <c r="D27" s="66"/>
      <c r="E27" s="65"/>
      <c r="F27" s="16"/>
      <c r="G27" s="234">
        <f>CenaCelkem-(ZakladDPHSni+DPHSni+ZakladDPHZakl+DPHZakl)</f>
        <v>0</v>
      </c>
      <c r="H27" s="234"/>
      <c r="I27" s="234"/>
      <c r="J27" s="39" t="str">
        <f t="shared" si="0"/>
        <v>CZK</v>
      </c>
    </row>
    <row r="28" spans="1:10" ht="27.75" hidden="1" customHeight="1" thickBot="1" x14ac:dyDescent="0.3">
      <c r="A28" s="2"/>
      <c r="B28" s="111" t="s">
        <v>22</v>
      </c>
      <c r="C28" s="112"/>
      <c r="D28" s="112"/>
      <c r="E28" s="113"/>
      <c r="F28" s="114"/>
      <c r="G28" s="213">
        <f>ZakladDPHSniVypocet+ZakladDPHZaklVypocet</f>
        <v>0</v>
      </c>
      <c r="H28" s="213"/>
      <c r="I28" s="213"/>
      <c r="J28" s="115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1" t="s">
        <v>34</v>
      </c>
      <c r="C29" s="116"/>
      <c r="D29" s="116"/>
      <c r="E29" s="116"/>
      <c r="F29" s="117"/>
      <c r="G29" s="212">
        <f>A27</f>
        <v>0</v>
      </c>
      <c r="H29" s="212"/>
      <c r="I29" s="212"/>
      <c r="J29" s="118" t="s">
        <v>65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7" t="s">
        <v>11</v>
      </c>
      <c r="D32" s="68"/>
      <c r="E32" s="68"/>
      <c r="F32" s="15" t="s">
        <v>10</v>
      </c>
      <c r="G32" s="25"/>
      <c r="H32" s="26"/>
      <c r="I32" s="25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69"/>
      <c r="D34" s="214"/>
      <c r="E34" s="215"/>
      <c r="G34" s="216"/>
      <c r="H34" s="217"/>
      <c r="I34" s="217"/>
      <c r="J34" s="24"/>
    </row>
    <row r="35" spans="1:10" ht="12.75" customHeight="1" x14ac:dyDescent="0.25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3">
      <c r="A36" s="11"/>
      <c r="B36" s="11"/>
      <c r="C36" s="70"/>
      <c r="D36" s="70"/>
      <c r="E36" s="70"/>
      <c r="F36" s="12"/>
      <c r="G36" s="12"/>
      <c r="H36" s="12"/>
      <c r="I36" s="12"/>
      <c r="J36" s="13"/>
    </row>
    <row r="37" spans="1:10" ht="27" customHeight="1" x14ac:dyDescent="0.25">
      <c r="B37" s="88" t="s">
        <v>15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5">
      <c r="A38" s="87" t="s">
        <v>36</v>
      </c>
      <c r="B38" s="92" t="s">
        <v>16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6" t="s">
        <v>0</v>
      </c>
    </row>
    <row r="39" spans="1:10" ht="25.5" hidden="1" customHeight="1" x14ac:dyDescent="0.25">
      <c r="A39" s="87">
        <v>1</v>
      </c>
      <c r="B39" s="97" t="s">
        <v>56</v>
      </c>
      <c r="C39" s="197"/>
      <c r="D39" s="197"/>
      <c r="E39" s="197"/>
      <c r="F39" s="98">
        <f>'00 85200100 Naklady'!AE20+'101 852001-101 Pol'!AE241</f>
        <v>0</v>
      </c>
      <c r="G39" s="99">
        <f>'00 85200100 Naklady'!AF20+'101 852001-101 Pol'!AF241</f>
        <v>0</v>
      </c>
      <c r="H39" s="100">
        <f t="shared" ref="H39:H44" si="1">(F39*SazbaDPH1/100)+(G39*SazbaDPH2/100)</f>
        <v>0</v>
      </c>
      <c r="I39" s="100">
        <f t="shared" ref="I39:I44" si="2">F39+G39+H39</f>
        <v>0</v>
      </c>
      <c r="J39" s="101" t="str">
        <f t="shared" ref="J39:J44" si="3">IF(CenaCelkemVypocet=0,"",I39/CenaCelkemVypocet*100)</f>
        <v/>
      </c>
    </row>
    <row r="40" spans="1:10" ht="25.5" customHeight="1" x14ac:dyDescent="0.25">
      <c r="A40" s="87">
        <v>2</v>
      </c>
      <c r="B40" s="102"/>
      <c r="C40" s="201" t="s">
        <v>57</v>
      </c>
      <c r="D40" s="201"/>
      <c r="E40" s="201"/>
      <c r="F40" s="103">
        <f>'00 85200100 Naklady'!AE20</f>
        <v>0</v>
      </c>
      <c r="G40" s="104">
        <f>'00 85200100 Naklady'!AF20</f>
        <v>0</v>
      </c>
      <c r="H40" s="104">
        <f t="shared" si="1"/>
        <v>0</v>
      </c>
      <c r="I40" s="104">
        <f t="shared" si="2"/>
        <v>0</v>
      </c>
      <c r="J40" s="105" t="str">
        <f t="shared" si="3"/>
        <v/>
      </c>
    </row>
    <row r="41" spans="1:10" ht="25.5" customHeight="1" x14ac:dyDescent="0.25">
      <c r="A41" s="87">
        <v>3</v>
      </c>
      <c r="B41" s="106" t="s">
        <v>58</v>
      </c>
      <c r="C41" s="197" t="s">
        <v>59</v>
      </c>
      <c r="D41" s="197"/>
      <c r="E41" s="197"/>
      <c r="F41" s="107">
        <f>'00 85200100 Naklady'!AE20</f>
        <v>0</v>
      </c>
      <c r="G41" s="100">
        <f>'00 85200100 Naklady'!AF20</f>
        <v>0</v>
      </c>
      <c r="H41" s="100">
        <f t="shared" si="1"/>
        <v>0</v>
      </c>
      <c r="I41" s="100">
        <f t="shared" si="2"/>
        <v>0</v>
      </c>
      <c r="J41" s="101" t="str">
        <f t="shared" si="3"/>
        <v/>
      </c>
    </row>
    <row r="42" spans="1:10" ht="25.5" customHeight="1" x14ac:dyDescent="0.25">
      <c r="A42" s="87">
        <v>2</v>
      </c>
      <c r="B42" s="102"/>
      <c r="C42" s="201" t="s">
        <v>60</v>
      </c>
      <c r="D42" s="201"/>
      <c r="E42" s="201"/>
      <c r="F42" s="103"/>
      <c r="G42" s="104"/>
      <c r="H42" s="104">
        <f t="shared" si="1"/>
        <v>0</v>
      </c>
      <c r="I42" s="104">
        <f t="shared" si="2"/>
        <v>0</v>
      </c>
      <c r="J42" s="105" t="str">
        <f t="shared" si="3"/>
        <v/>
      </c>
    </row>
    <row r="43" spans="1:10" ht="25.5" customHeight="1" x14ac:dyDescent="0.25">
      <c r="A43" s="87">
        <v>2</v>
      </c>
      <c r="B43" s="102" t="s">
        <v>61</v>
      </c>
      <c r="C43" s="201" t="s">
        <v>62</v>
      </c>
      <c r="D43" s="201"/>
      <c r="E43" s="201"/>
      <c r="F43" s="103">
        <f>'101 852001-101 Pol'!AE241</f>
        <v>0</v>
      </c>
      <c r="G43" s="104">
        <f>'101 852001-101 Pol'!AF241</f>
        <v>0</v>
      </c>
      <c r="H43" s="104">
        <f t="shared" si="1"/>
        <v>0</v>
      </c>
      <c r="I43" s="104">
        <f t="shared" si="2"/>
        <v>0</v>
      </c>
      <c r="J43" s="105" t="str">
        <f t="shared" si="3"/>
        <v/>
      </c>
    </row>
    <row r="44" spans="1:10" ht="25.5" customHeight="1" x14ac:dyDescent="0.25">
      <c r="A44" s="87">
        <v>3</v>
      </c>
      <c r="B44" s="106" t="s">
        <v>63</v>
      </c>
      <c r="C44" s="197" t="s">
        <v>62</v>
      </c>
      <c r="D44" s="197"/>
      <c r="E44" s="197"/>
      <c r="F44" s="107">
        <f>'101 852001-101 Pol'!AE241</f>
        <v>0</v>
      </c>
      <c r="G44" s="100">
        <f>'101 852001-101 Pol'!AF241</f>
        <v>0</v>
      </c>
      <c r="H44" s="100">
        <f t="shared" si="1"/>
        <v>0</v>
      </c>
      <c r="I44" s="100">
        <f t="shared" si="2"/>
        <v>0</v>
      </c>
      <c r="J44" s="101" t="str">
        <f t="shared" si="3"/>
        <v/>
      </c>
    </row>
    <row r="45" spans="1:10" ht="25.5" customHeight="1" x14ac:dyDescent="0.25">
      <c r="A45" s="87"/>
      <c r="B45" s="198" t="s">
        <v>64</v>
      </c>
      <c r="C45" s="199"/>
      <c r="D45" s="199"/>
      <c r="E45" s="200"/>
      <c r="F45" s="108">
        <f>SUMIF(A39:A44,"=1",F39:F44)</f>
        <v>0</v>
      </c>
      <c r="G45" s="109">
        <f>SUMIF(A39:A44,"=1",G39:G44)</f>
        <v>0</v>
      </c>
      <c r="H45" s="109">
        <f>SUMIF(A39:A44,"=1",H39:H44)</f>
        <v>0</v>
      </c>
      <c r="I45" s="109">
        <f>SUMIF(A39:A44,"=1",I39:I44)</f>
        <v>0</v>
      </c>
      <c r="J45" s="110">
        <f>SUMIF(A39:A44,"=1",J39:J44)</f>
        <v>0</v>
      </c>
    </row>
    <row r="49" spans="1:10" ht="15.6" x14ac:dyDescent="0.3">
      <c r="B49" s="119" t="s">
        <v>66</v>
      </c>
    </row>
    <row r="51" spans="1:10" ht="25.5" customHeight="1" x14ac:dyDescent="0.25">
      <c r="A51" s="121"/>
      <c r="B51" s="124" t="s">
        <v>16</v>
      </c>
      <c r="C51" s="124" t="s">
        <v>5</v>
      </c>
      <c r="D51" s="125"/>
      <c r="E51" s="125"/>
      <c r="F51" s="126" t="s">
        <v>67</v>
      </c>
      <c r="G51" s="126"/>
      <c r="H51" s="126"/>
      <c r="I51" s="126" t="s">
        <v>28</v>
      </c>
      <c r="J51" s="126" t="s">
        <v>0</v>
      </c>
    </row>
    <row r="52" spans="1:10" ht="36.75" customHeight="1" x14ac:dyDescent="0.25">
      <c r="A52" s="122"/>
      <c r="B52" s="127" t="s">
        <v>68</v>
      </c>
      <c r="C52" s="195" t="s">
        <v>69</v>
      </c>
      <c r="D52" s="196"/>
      <c r="E52" s="196"/>
      <c r="F52" s="133" t="s">
        <v>23</v>
      </c>
      <c r="G52" s="134"/>
      <c r="H52" s="134"/>
      <c r="I52" s="134">
        <f>'101 852001-101 Pol'!G8</f>
        <v>0</v>
      </c>
      <c r="J52" s="131" t="str">
        <f>IF(I75=0,"",I52/I75*100)</f>
        <v/>
      </c>
    </row>
    <row r="53" spans="1:10" ht="36.75" customHeight="1" x14ac:dyDescent="0.25">
      <c r="A53" s="122"/>
      <c r="B53" s="127" t="s">
        <v>70</v>
      </c>
      <c r="C53" s="195" t="s">
        <v>71</v>
      </c>
      <c r="D53" s="196"/>
      <c r="E53" s="196"/>
      <c r="F53" s="133" t="s">
        <v>23</v>
      </c>
      <c r="G53" s="134"/>
      <c r="H53" s="134"/>
      <c r="I53" s="134">
        <f>'101 852001-101 Pol'!G35</f>
        <v>0</v>
      </c>
      <c r="J53" s="131" t="str">
        <f>IF(I75=0,"",I53/I75*100)</f>
        <v/>
      </c>
    </row>
    <row r="54" spans="1:10" ht="36.75" customHeight="1" x14ac:dyDescent="0.25">
      <c r="A54" s="122"/>
      <c r="B54" s="127" t="s">
        <v>72</v>
      </c>
      <c r="C54" s="195" t="s">
        <v>73</v>
      </c>
      <c r="D54" s="196"/>
      <c r="E54" s="196"/>
      <c r="F54" s="133" t="s">
        <v>23</v>
      </c>
      <c r="G54" s="134"/>
      <c r="H54" s="134"/>
      <c r="I54" s="134">
        <f>'101 852001-101 Pol'!G39</f>
        <v>0</v>
      </c>
      <c r="J54" s="131" t="str">
        <f>IF(I75=0,"",I54/I75*100)</f>
        <v/>
      </c>
    </row>
    <row r="55" spans="1:10" ht="36.75" customHeight="1" x14ac:dyDescent="0.25">
      <c r="A55" s="122"/>
      <c r="B55" s="127" t="s">
        <v>74</v>
      </c>
      <c r="C55" s="195" t="s">
        <v>75</v>
      </c>
      <c r="D55" s="196"/>
      <c r="E55" s="196"/>
      <c r="F55" s="133" t="s">
        <v>23</v>
      </c>
      <c r="G55" s="134"/>
      <c r="H55" s="134"/>
      <c r="I55" s="134">
        <f>'101 852001-101 Pol'!G43</f>
        <v>0</v>
      </c>
      <c r="J55" s="131" t="str">
        <f>IF(I75=0,"",I55/I75*100)</f>
        <v/>
      </c>
    </row>
    <row r="56" spans="1:10" ht="36.75" customHeight="1" x14ac:dyDescent="0.25">
      <c r="A56" s="122"/>
      <c r="B56" s="127" t="s">
        <v>76</v>
      </c>
      <c r="C56" s="195" t="s">
        <v>77</v>
      </c>
      <c r="D56" s="196"/>
      <c r="E56" s="196"/>
      <c r="F56" s="133" t="s">
        <v>23</v>
      </c>
      <c r="G56" s="134"/>
      <c r="H56" s="134"/>
      <c r="I56" s="134">
        <f>'101 852001-101 Pol'!G90</f>
        <v>0</v>
      </c>
      <c r="J56" s="131" t="str">
        <f>IF(I75=0,"",I56/I75*100)</f>
        <v/>
      </c>
    </row>
    <row r="57" spans="1:10" ht="36.75" customHeight="1" x14ac:dyDescent="0.25">
      <c r="A57" s="122"/>
      <c r="B57" s="127" t="s">
        <v>78</v>
      </c>
      <c r="C57" s="195" t="s">
        <v>79</v>
      </c>
      <c r="D57" s="196"/>
      <c r="E57" s="196"/>
      <c r="F57" s="133" t="s">
        <v>23</v>
      </c>
      <c r="G57" s="134"/>
      <c r="H57" s="134"/>
      <c r="I57" s="134">
        <f>'101 852001-101 Pol'!G94</f>
        <v>0</v>
      </c>
      <c r="J57" s="131" t="str">
        <f>IF(I75=0,"",I57/I75*100)</f>
        <v/>
      </c>
    </row>
    <row r="58" spans="1:10" ht="36.75" customHeight="1" x14ac:dyDescent="0.25">
      <c r="A58" s="122"/>
      <c r="B58" s="127" t="s">
        <v>80</v>
      </c>
      <c r="C58" s="195" t="s">
        <v>81</v>
      </c>
      <c r="D58" s="196"/>
      <c r="E58" s="196"/>
      <c r="F58" s="133" t="s">
        <v>23</v>
      </c>
      <c r="G58" s="134"/>
      <c r="H58" s="134"/>
      <c r="I58" s="134">
        <f>'101 852001-101 Pol'!G103</f>
        <v>0</v>
      </c>
      <c r="J58" s="131" t="str">
        <f>IF(I75=0,"",I58/I75*100)</f>
        <v/>
      </c>
    </row>
    <row r="59" spans="1:10" ht="36.75" customHeight="1" x14ac:dyDescent="0.25">
      <c r="A59" s="122"/>
      <c r="B59" s="127" t="s">
        <v>82</v>
      </c>
      <c r="C59" s="195" t="s">
        <v>83</v>
      </c>
      <c r="D59" s="196"/>
      <c r="E59" s="196"/>
      <c r="F59" s="133" t="s">
        <v>23</v>
      </c>
      <c r="G59" s="134"/>
      <c r="H59" s="134"/>
      <c r="I59" s="134">
        <f>'101 852001-101 Pol'!G112</f>
        <v>0</v>
      </c>
      <c r="J59" s="131" t="str">
        <f>IF(I75=0,"",I59/I75*100)</f>
        <v/>
      </c>
    </row>
    <row r="60" spans="1:10" ht="36.75" customHeight="1" x14ac:dyDescent="0.25">
      <c r="A60" s="122"/>
      <c r="B60" s="127" t="s">
        <v>84</v>
      </c>
      <c r="C60" s="195" t="s">
        <v>85</v>
      </c>
      <c r="D60" s="196"/>
      <c r="E60" s="196"/>
      <c r="F60" s="133" t="s">
        <v>23</v>
      </c>
      <c r="G60" s="134"/>
      <c r="H60" s="134"/>
      <c r="I60" s="134">
        <f>'101 852001-101 Pol'!G125</f>
        <v>0</v>
      </c>
      <c r="J60" s="131" t="str">
        <f>IF(I75=0,"",I60/I75*100)</f>
        <v/>
      </c>
    </row>
    <row r="61" spans="1:10" ht="36.75" customHeight="1" x14ac:dyDescent="0.25">
      <c r="A61" s="122"/>
      <c r="B61" s="127" t="s">
        <v>86</v>
      </c>
      <c r="C61" s="195" t="s">
        <v>87</v>
      </c>
      <c r="D61" s="196"/>
      <c r="E61" s="196"/>
      <c r="F61" s="133" t="s">
        <v>23</v>
      </c>
      <c r="G61" s="134"/>
      <c r="H61" s="134"/>
      <c r="I61" s="134">
        <f>'101 852001-101 Pol'!G132</f>
        <v>0</v>
      </c>
      <c r="J61" s="131" t="str">
        <f>IF(I75=0,"",I61/I75*100)</f>
        <v/>
      </c>
    </row>
    <row r="62" spans="1:10" ht="36.75" customHeight="1" x14ac:dyDescent="0.25">
      <c r="A62" s="122"/>
      <c r="B62" s="127" t="s">
        <v>88</v>
      </c>
      <c r="C62" s="195" t="s">
        <v>89</v>
      </c>
      <c r="D62" s="196"/>
      <c r="E62" s="196"/>
      <c r="F62" s="133" t="s">
        <v>23</v>
      </c>
      <c r="G62" s="134"/>
      <c r="H62" s="134"/>
      <c r="I62" s="134">
        <f>'101 852001-101 Pol'!G138</f>
        <v>0</v>
      </c>
      <c r="J62" s="131" t="str">
        <f>IF(I75=0,"",I62/I75*100)</f>
        <v/>
      </c>
    </row>
    <row r="63" spans="1:10" ht="36.75" customHeight="1" x14ac:dyDescent="0.25">
      <c r="A63" s="122"/>
      <c r="B63" s="127" t="s">
        <v>90</v>
      </c>
      <c r="C63" s="195" t="s">
        <v>91</v>
      </c>
      <c r="D63" s="196"/>
      <c r="E63" s="196"/>
      <c r="F63" s="133" t="s">
        <v>24</v>
      </c>
      <c r="G63" s="134"/>
      <c r="H63" s="134"/>
      <c r="I63" s="134">
        <f>'101 852001-101 Pol'!G144</f>
        <v>0</v>
      </c>
      <c r="J63" s="131" t="str">
        <f>IF(I75=0,"",I63/I75*100)</f>
        <v/>
      </c>
    </row>
    <row r="64" spans="1:10" ht="36.75" customHeight="1" x14ac:dyDescent="0.25">
      <c r="A64" s="122"/>
      <c r="B64" s="127" t="s">
        <v>92</v>
      </c>
      <c r="C64" s="195" t="s">
        <v>93</v>
      </c>
      <c r="D64" s="196"/>
      <c r="E64" s="196"/>
      <c r="F64" s="133" t="s">
        <v>24</v>
      </c>
      <c r="G64" s="134"/>
      <c r="H64" s="134"/>
      <c r="I64" s="134">
        <f>'101 852001-101 Pol'!G181</f>
        <v>0</v>
      </c>
      <c r="J64" s="131" t="str">
        <f>IF(I75=0,"",I64/I75*100)</f>
        <v/>
      </c>
    </row>
    <row r="65" spans="1:10" ht="36.75" customHeight="1" x14ac:dyDescent="0.25">
      <c r="A65" s="122"/>
      <c r="B65" s="127" t="s">
        <v>94</v>
      </c>
      <c r="C65" s="195" t="s">
        <v>95</v>
      </c>
      <c r="D65" s="196"/>
      <c r="E65" s="196"/>
      <c r="F65" s="133" t="s">
        <v>24</v>
      </c>
      <c r="G65" s="134"/>
      <c r="H65" s="134"/>
      <c r="I65" s="134">
        <f>'101 852001-101 Pol'!G191</f>
        <v>0</v>
      </c>
      <c r="J65" s="131" t="str">
        <f>IF(I75=0,"",I65/I75*100)</f>
        <v/>
      </c>
    </row>
    <row r="66" spans="1:10" ht="36.75" customHeight="1" x14ac:dyDescent="0.25">
      <c r="A66" s="122"/>
      <c r="B66" s="127" t="s">
        <v>96</v>
      </c>
      <c r="C66" s="195" t="s">
        <v>97</v>
      </c>
      <c r="D66" s="196"/>
      <c r="E66" s="196"/>
      <c r="F66" s="133" t="s">
        <v>24</v>
      </c>
      <c r="G66" s="134"/>
      <c r="H66" s="134"/>
      <c r="I66" s="134">
        <f>'101 852001-101 Pol'!G193</f>
        <v>0</v>
      </c>
      <c r="J66" s="131" t="str">
        <f>IF(I75=0,"",I66/I75*100)</f>
        <v/>
      </c>
    </row>
    <row r="67" spans="1:10" ht="36.75" customHeight="1" x14ac:dyDescent="0.25">
      <c r="A67" s="122"/>
      <c r="B67" s="127" t="s">
        <v>98</v>
      </c>
      <c r="C67" s="195" t="s">
        <v>99</v>
      </c>
      <c r="D67" s="196"/>
      <c r="E67" s="196"/>
      <c r="F67" s="133" t="s">
        <v>24</v>
      </c>
      <c r="G67" s="134"/>
      <c r="H67" s="134"/>
      <c r="I67" s="134">
        <f>'101 852001-101 Pol'!G195</f>
        <v>0</v>
      </c>
      <c r="J67" s="131" t="str">
        <f>IF(I75=0,"",I67/I75*100)</f>
        <v/>
      </c>
    </row>
    <row r="68" spans="1:10" ht="36.75" customHeight="1" x14ac:dyDescent="0.25">
      <c r="A68" s="122"/>
      <c r="B68" s="127" t="s">
        <v>100</v>
      </c>
      <c r="C68" s="195" t="s">
        <v>101</v>
      </c>
      <c r="D68" s="196"/>
      <c r="E68" s="196"/>
      <c r="F68" s="133" t="s">
        <v>24</v>
      </c>
      <c r="G68" s="134"/>
      <c r="H68" s="134"/>
      <c r="I68" s="134">
        <f>'101 852001-101 Pol'!G206</f>
        <v>0</v>
      </c>
      <c r="J68" s="131" t="str">
        <f>IF(I75=0,"",I68/I75*100)</f>
        <v/>
      </c>
    </row>
    <row r="69" spans="1:10" ht="36.75" customHeight="1" x14ac:dyDescent="0.25">
      <c r="A69" s="122"/>
      <c r="B69" s="127" t="s">
        <v>102</v>
      </c>
      <c r="C69" s="195" t="s">
        <v>103</v>
      </c>
      <c r="D69" s="196"/>
      <c r="E69" s="196"/>
      <c r="F69" s="133" t="s">
        <v>24</v>
      </c>
      <c r="G69" s="134"/>
      <c r="H69" s="134"/>
      <c r="I69" s="134">
        <f>'101 852001-101 Pol'!G221</f>
        <v>0</v>
      </c>
      <c r="J69" s="131" t="str">
        <f>IF(I75=0,"",I69/I75*100)</f>
        <v/>
      </c>
    </row>
    <row r="70" spans="1:10" ht="36.75" customHeight="1" x14ac:dyDescent="0.25">
      <c r="A70" s="122"/>
      <c r="B70" s="127" t="s">
        <v>104</v>
      </c>
      <c r="C70" s="195" t="s">
        <v>105</v>
      </c>
      <c r="D70" s="196"/>
      <c r="E70" s="196"/>
      <c r="F70" s="133" t="s">
        <v>24</v>
      </c>
      <c r="G70" s="134"/>
      <c r="H70" s="134"/>
      <c r="I70" s="134">
        <f>'101 852001-101 Pol'!G229</f>
        <v>0</v>
      </c>
      <c r="J70" s="131" t="str">
        <f>IF(I75=0,"",I70/I75*100)</f>
        <v/>
      </c>
    </row>
    <row r="71" spans="1:10" ht="36.75" customHeight="1" x14ac:dyDescent="0.25">
      <c r="A71" s="122"/>
      <c r="B71" s="127" t="s">
        <v>106</v>
      </c>
      <c r="C71" s="195" t="s">
        <v>107</v>
      </c>
      <c r="D71" s="196"/>
      <c r="E71" s="196"/>
      <c r="F71" s="133" t="s">
        <v>25</v>
      </c>
      <c r="G71" s="134"/>
      <c r="H71" s="134"/>
      <c r="I71" s="134">
        <f>'101 852001-101 Pol'!G232</f>
        <v>0</v>
      </c>
      <c r="J71" s="131" t="str">
        <f>IF(I75=0,"",I71/I75*100)</f>
        <v/>
      </c>
    </row>
    <row r="72" spans="1:10" ht="36.75" customHeight="1" x14ac:dyDescent="0.25">
      <c r="A72" s="122"/>
      <c r="B72" s="127" t="s">
        <v>108</v>
      </c>
      <c r="C72" s="195" t="s">
        <v>109</v>
      </c>
      <c r="D72" s="196"/>
      <c r="E72" s="196"/>
      <c r="F72" s="133" t="s">
        <v>25</v>
      </c>
      <c r="G72" s="134"/>
      <c r="H72" s="134"/>
      <c r="I72" s="134">
        <f>'101 852001-101 Pol'!G235</f>
        <v>0</v>
      </c>
      <c r="J72" s="131" t="str">
        <f>IF(I75=0,"",I72/I75*100)</f>
        <v/>
      </c>
    </row>
    <row r="73" spans="1:10" ht="36.75" customHeight="1" x14ac:dyDescent="0.25">
      <c r="A73" s="122"/>
      <c r="B73" s="127" t="s">
        <v>110</v>
      </c>
      <c r="C73" s="195" t="s">
        <v>26</v>
      </c>
      <c r="D73" s="196"/>
      <c r="E73" s="196"/>
      <c r="F73" s="133" t="s">
        <v>110</v>
      </c>
      <c r="G73" s="134"/>
      <c r="H73" s="134"/>
      <c r="I73" s="134">
        <f>'00 85200100 Naklady'!G8</f>
        <v>0</v>
      </c>
      <c r="J73" s="131" t="str">
        <f>IF(I75=0,"",I73/I75*100)</f>
        <v/>
      </c>
    </row>
    <row r="74" spans="1:10" ht="36.75" customHeight="1" x14ac:dyDescent="0.25">
      <c r="A74" s="122"/>
      <c r="B74" s="127" t="s">
        <v>111</v>
      </c>
      <c r="C74" s="195" t="s">
        <v>27</v>
      </c>
      <c r="D74" s="196"/>
      <c r="E74" s="196"/>
      <c r="F74" s="133" t="s">
        <v>111</v>
      </c>
      <c r="G74" s="134"/>
      <c r="H74" s="134"/>
      <c r="I74" s="134">
        <f>'00 85200100 Naklady'!G16</f>
        <v>0</v>
      </c>
      <c r="J74" s="131" t="str">
        <f>IF(I75=0,"",I74/I75*100)</f>
        <v/>
      </c>
    </row>
    <row r="75" spans="1:10" ht="25.5" customHeight="1" x14ac:dyDescent="0.25">
      <c r="A75" s="123"/>
      <c r="B75" s="128" t="s">
        <v>1</v>
      </c>
      <c r="C75" s="129"/>
      <c r="D75" s="130"/>
      <c r="E75" s="130"/>
      <c r="F75" s="135"/>
      <c r="G75" s="136"/>
      <c r="H75" s="136"/>
      <c r="I75" s="136">
        <f>SUM(I52:I74)</f>
        <v>0</v>
      </c>
      <c r="J75" s="132">
        <f>SUM(J52:J74)</f>
        <v>0</v>
      </c>
    </row>
    <row r="76" spans="1:10" x14ac:dyDescent="0.25">
      <c r="F76" s="85"/>
      <c r="G76" s="85"/>
      <c r="H76" s="85"/>
      <c r="I76" s="85"/>
      <c r="J76" s="86"/>
    </row>
    <row r="77" spans="1:10" x14ac:dyDescent="0.25">
      <c r="F77" s="85"/>
      <c r="G77" s="85"/>
      <c r="H77" s="85"/>
      <c r="I77" s="85"/>
      <c r="J77" s="86"/>
    </row>
    <row r="78" spans="1:10" x14ac:dyDescent="0.25">
      <c r="F78" s="85"/>
      <c r="G78" s="85"/>
      <c r="H78" s="85"/>
      <c r="I78" s="85"/>
      <c r="J78" s="86"/>
    </row>
  </sheetData>
  <sheetProtection algorithmName="SHA-512" hashValue="kMi0sywKbzqTMtjlHUiEW6STob5mOYy76B/81sjtLii85BVvvgBZGYbrYxbWF6GfsNizjS7wxYhyZsWQuI0xcA==" saltValue="5ckqP+/8pnhl/1geI6q6z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6" t="s">
        <v>6</v>
      </c>
      <c r="B1" s="246"/>
      <c r="C1" s="247"/>
      <c r="D1" s="246"/>
      <c r="E1" s="246"/>
      <c r="F1" s="246"/>
      <c r="G1" s="246"/>
    </row>
    <row r="2" spans="1:7" ht="24.9" customHeight="1" x14ac:dyDescent="0.25">
      <c r="A2" s="48" t="s">
        <v>7</v>
      </c>
      <c r="B2" s="47"/>
      <c r="C2" s="248"/>
      <c r="D2" s="248"/>
      <c r="E2" s="248"/>
      <c r="F2" s="248"/>
      <c r="G2" s="249"/>
    </row>
    <row r="3" spans="1:7" ht="24.9" customHeight="1" x14ac:dyDescent="0.25">
      <c r="A3" s="48" t="s">
        <v>8</v>
      </c>
      <c r="B3" s="47"/>
      <c r="C3" s="248"/>
      <c r="D3" s="248"/>
      <c r="E3" s="248"/>
      <c r="F3" s="248"/>
      <c r="G3" s="249"/>
    </row>
    <row r="4" spans="1:7" ht="24.9" customHeight="1" x14ac:dyDescent="0.25">
      <c r="A4" s="48" t="s">
        <v>9</v>
      </c>
      <c r="B4" s="47"/>
      <c r="C4" s="248"/>
      <c r="D4" s="248"/>
      <c r="E4" s="248"/>
      <c r="F4" s="248"/>
      <c r="G4" s="249"/>
    </row>
    <row r="5" spans="1:7" x14ac:dyDescent="0.25">
      <c r="B5" s="4"/>
      <c r="C5" s="5"/>
      <c r="D5" s="6"/>
    </row>
  </sheetData>
  <sheetProtection algorithmName="SHA-512" hashValue="eYXb11RSqk8N08mVYKAB4C1e2Utidy9MPKD4HjU6WpbBi/nkU8OOTm9VWfuexg746HMEE53BTth+zUXB7fonlg==" saltValue="1s+UH8zfPEzTh5E4Yc3qC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24" sqref="C24"/>
    </sheetView>
  </sheetViews>
  <sheetFormatPr defaultRowHeight="13.2" outlineLevelRow="1" x14ac:dyDescent="0.25"/>
  <cols>
    <col min="1" max="1" width="3.44140625" customWidth="1"/>
    <col min="2" max="2" width="12.6640625" style="120" customWidth="1"/>
    <col min="3" max="3" width="63.33203125" style="12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4" t="s">
        <v>112</v>
      </c>
      <c r="B1" s="254"/>
      <c r="C1" s="254"/>
      <c r="D1" s="254"/>
      <c r="E1" s="254"/>
      <c r="F1" s="254"/>
      <c r="G1" s="254"/>
      <c r="AG1" t="s">
        <v>113</v>
      </c>
    </row>
    <row r="2" spans="1:60" ht="25.05" customHeight="1" x14ac:dyDescent="0.25">
      <c r="A2" s="138" t="s">
        <v>7</v>
      </c>
      <c r="B2" s="47" t="s">
        <v>42</v>
      </c>
      <c r="C2" s="255" t="s">
        <v>43</v>
      </c>
      <c r="D2" s="256"/>
      <c r="E2" s="256"/>
      <c r="F2" s="256"/>
      <c r="G2" s="257"/>
      <c r="AG2" t="s">
        <v>114</v>
      </c>
    </row>
    <row r="3" spans="1:60" ht="25.05" customHeight="1" x14ac:dyDescent="0.25">
      <c r="A3" s="138" t="s">
        <v>8</v>
      </c>
      <c r="B3" s="47" t="s">
        <v>115</v>
      </c>
      <c r="C3" s="255" t="s">
        <v>59</v>
      </c>
      <c r="D3" s="256"/>
      <c r="E3" s="256"/>
      <c r="F3" s="256"/>
      <c r="G3" s="257"/>
      <c r="AC3" s="120" t="s">
        <v>116</v>
      </c>
      <c r="AG3" t="s">
        <v>117</v>
      </c>
    </row>
    <row r="4" spans="1:60" ht="25.05" customHeight="1" x14ac:dyDescent="0.25">
      <c r="A4" s="139" t="s">
        <v>9</v>
      </c>
      <c r="B4" s="140" t="s">
        <v>58</v>
      </c>
      <c r="C4" s="258" t="s">
        <v>59</v>
      </c>
      <c r="D4" s="259"/>
      <c r="E4" s="259"/>
      <c r="F4" s="259"/>
      <c r="G4" s="260"/>
      <c r="AG4" t="s">
        <v>118</v>
      </c>
    </row>
    <row r="5" spans="1:60" x14ac:dyDescent="0.25">
      <c r="D5" s="10"/>
    </row>
    <row r="6" spans="1:60" ht="39.6" x14ac:dyDescent="0.25">
      <c r="A6" s="142" t="s">
        <v>119</v>
      </c>
      <c r="B6" s="144" t="s">
        <v>120</v>
      </c>
      <c r="C6" s="144" t="s">
        <v>121</v>
      </c>
      <c r="D6" s="143" t="s">
        <v>122</v>
      </c>
      <c r="E6" s="142" t="s">
        <v>123</v>
      </c>
      <c r="F6" s="141" t="s">
        <v>124</v>
      </c>
      <c r="G6" s="142" t="s">
        <v>28</v>
      </c>
      <c r="H6" s="145" t="s">
        <v>29</v>
      </c>
      <c r="I6" s="145" t="s">
        <v>125</v>
      </c>
      <c r="J6" s="145" t="s">
        <v>30</v>
      </c>
      <c r="K6" s="145" t="s">
        <v>126</v>
      </c>
      <c r="L6" s="145" t="s">
        <v>127</v>
      </c>
      <c r="M6" s="145" t="s">
        <v>128</v>
      </c>
      <c r="N6" s="145" t="s">
        <v>129</v>
      </c>
      <c r="O6" s="145" t="s">
        <v>130</v>
      </c>
      <c r="P6" s="145" t="s">
        <v>131</v>
      </c>
      <c r="Q6" s="145" t="s">
        <v>132</v>
      </c>
      <c r="R6" s="145" t="s">
        <v>133</v>
      </c>
      <c r="S6" s="145" t="s">
        <v>134</v>
      </c>
      <c r="T6" s="145" t="s">
        <v>135</v>
      </c>
      <c r="U6" s="145" t="s">
        <v>136</v>
      </c>
      <c r="V6" s="145" t="s">
        <v>137</v>
      </c>
      <c r="W6" s="145" t="s">
        <v>138</v>
      </c>
      <c r="X6" s="145" t="s">
        <v>139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5">
      <c r="A8" s="159" t="s">
        <v>140</v>
      </c>
      <c r="B8" s="160" t="s">
        <v>110</v>
      </c>
      <c r="C8" s="174" t="s">
        <v>26</v>
      </c>
      <c r="D8" s="161"/>
      <c r="E8" s="162"/>
      <c r="F8" s="163"/>
      <c r="G8" s="163">
        <f>SUMIF(AG9:AG15,"&lt;&gt;NOR",G9:G15)</f>
        <v>0</v>
      </c>
      <c r="H8" s="163"/>
      <c r="I8" s="163">
        <f>SUM(I9:I15)</f>
        <v>0</v>
      </c>
      <c r="J8" s="163"/>
      <c r="K8" s="163">
        <f>SUM(K9:K15)</f>
        <v>0</v>
      </c>
      <c r="L8" s="163"/>
      <c r="M8" s="163">
        <f>SUM(M9:M15)</f>
        <v>0</v>
      </c>
      <c r="N8" s="163"/>
      <c r="O8" s="163">
        <f>SUM(O9:O15)</f>
        <v>0</v>
      </c>
      <c r="P8" s="163"/>
      <c r="Q8" s="163">
        <f>SUM(Q9:Q15)</f>
        <v>0</v>
      </c>
      <c r="R8" s="163"/>
      <c r="S8" s="163"/>
      <c r="T8" s="164"/>
      <c r="U8" s="158"/>
      <c r="V8" s="158">
        <f>SUM(V9:V15)</f>
        <v>0</v>
      </c>
      <c r="W8" s="158"/>
      <c r="X8" s="158"/>
      <c r="AG8" t="s">
        <v>141</v>
      </c>
    </row>
    <row r="9" spans="1:60" outlineLevel="1" x14ac:dyDescent="0.25">
      <c r="A9" s="165">
        <v>1</v>
      </c>
      <c r="B9" s="166" t="s">
        <v>142</v>
      </c>
      <c r="C9" s="175" t="s">
        <v>143</v>
      </c>
      <c r="D9" s="167" t="s">
        <v>144</v>
      </c>
      <c r="E9" s="168">
        <v>1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0"/>
      <c r="S9" s="170" t="s">
        <v>145</v>
      </c>
      <c r="T9" s="171" t="s">
        <v>146</v>
      </c>
      <c r="U9" s="157">
        <v>0</v>
      </c>
      <c r="V9" s="157">
        <f>ROUND(E9*U9,2)</f>
        <v>0</v>
      </c>
      <c r="W9" s="157"/>
      <c r="X9" s="157" t="s">
        <v>147</v>
      </c>
      <c r="Y9" s="146"/>
      <c r="Z9" s="146"/>
      <c r="AA9" s="146"/>
      <c r="AB9" s="146"/>
      <c r="AC9" s="146"/>
      <c r="AD9" s="146"/>
      <c r="AE9" s="146"/>
      <c r="AF9" s="146"/>
      <c r="AG9" s="146" t="s">
        <v>148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1" outlineLevel="1" x14ac:dyDescent="0.25">
      <c r="A10" s="153"/>
      <c r="B10" s="154"/>
      <c r="C10" s="252" t="s">
        <v>149</v>
      </c>
      <c r="D10" s="253"/>
      <c r="E10" s="253"/>
      <c r="F10" s="253"/>
      <c r="G10" s="253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6"/>
      <c r="Z10" s="146"/>
      <c r="AA10" s="146"/>
      <c r="AB10" s="146"/>
      <c r="AC10" s="146"/>
      <c r="AD10" s="146"/>
      <c r="AE10" s="146"/>
      <c r="AF10" s="146"/>
      <c r="AG10" s="146" t="s">
        <v>150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72" t="str">
        <f>C10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10" s="146"/>
      <c r="BC10" s="146"/>
      <c r="BD10" s="146"/>
      <c r="BE10" s="146"/>
      <c r="BF10" s="146"/>
      <c r="BG10" s="146"/>
      <c r="BH10" s="146"/>
    </row>
    <row r="11" spans="1:60" outlineLevel="1" x14ac:dyDescent="0.25">
      <c r="A11" s="165">
        <v>2</v>
      </c>
      <c r="B11" s="166" t="s">
        <v>151</v>
      </c>
      <c r="C11" s="175" t="s">
        <v>152</v>
      </c>
      <c r="D11" s="167" t="s">
        <v>144</v>
      </c>
      <c r="E11" s="168">
        <v>1</v>
      </c>
      <c r="F11" s="169"/>
      <c r="G11" s="170">
        <f>ROUND(E11*F11,2)</f>
        <v>0</v>
      </c>
      <c r="H11" s="169"/>
      <c r="I11" s="170">
        <f>ROUND(E11*H11,2)</f>
        <v>0</v>
      </c>
      <c r="J11" s="169"/>
      <c r="K11" s="170">
        <f>ROUND(E11*J11,2)</f>
        <v>0</v>
      </c>
      <c r="L11" s="170">
        <v>21</v>
      </c>
      <c r="M11" s="170">
        <f>G11*(1+L11/100)</f>
        <v>0</v>
      </c>
      <c r="N11" s="170">
        <v>0</v>
      </c>
      <c r="O11" s="170">
        <f>ROUND(E11*N11,2)</f>
        <v>0</v>
      </c>
      <c r="P11" s="170">
        <v>0</v>
      </c>
      <c r="Q11" s="170">
        <f>ROUND(E11*P11,2)</f>
        <v>0</v>
      </c>
      <c r="R11" s="170"/>
      <c r="S11" s="170" t="s">
        <v>145</v>
      </c>
      <c r="T11" s="171" t="s">
        <v>146</v>
      </c>
      <c r="U11" s="157">
        <v>0</v>
      </c>
      <c r="V11" s="157">
        <f>ROUND(E11*U11,2)</f>
        <v>0</v>
      </c>
      <c r="W11" s="157"/>
      <c r="X11" s="157" t="s">
        <v>147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148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5">
      <c r="A12" s="153"/>
      <c r="B12" s="154"/>
      <c r="C12" s="252" t="s">
        <v>160</v>
      </c>
      <c r="D12" s="253"/>
      <c r="E12" s="253"/>
      <c r="F12" s="253"/>
      <c r="G12" s="253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6"/>
      <c r="Z12" s="146"/>
      <c r="AA12" s="146"/>
      <c r="AB12" s="146"/>
      <c r="AC12" s="146"/>
      <c r="AD12" s="146"/>
      <c r="AE12" s="146"/>
      <c r="AF12" s="146"/>
      <c r="AG12" s="146" t="s">
        <v>150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5">
      <c r="A13" s="153"/>
      <c r="B13" s="154"/>
      <c r="C13" s="250" t="s">
        <v>153</v>
      </c>
      <c r="D13" s="251"/>
      <c r="E13" s="251"/>
      <c r="F13" s="251"/>
      <c r="G13" s="251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6"/>
      <c r="Z13" s="146"/>
      <c r="AA13" s="146"/>
      <c r="AB13" s="146"/>
      <c r="AC13" s="146"/>
      <c r="AD13" s="146"/>
      <c r="AE13" s="146"/>
      <c r="AF13" s="146"/>
      <c r="AG13" s="146" t="s">
        <v>150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72" t="str">
        <f>C13</f>
        <v>Vyhotovení protokolu o vytyčení stavby se seznamem souřadnic vytyčených bodů a jejich polohopisnými (S-JTSK) a výškopisnými (Bpv) hodnotami.</v>
      </c>
      <c r="BB13" s="146"/>
      <c r="BC13" s="146"/>
      <c r="BD13" s="146"/>
      <c r="BE13" s="146"/>
      <c r="BF13" s="146"/>
      <c r="BG13" s="146"/>
      <c r="BH13" s="146"/>
    </row>
    <row r="14" spans="1:60" outlineLevel="1" x14ac:dyDescent="0.25">
      <c r="A14" s="165">
        <v>3</v>
      </c>
      <c r="B14" s="166" t="s">
        <v>154</v>
      </c>
      <c r="C14" s="175" t="s">
        <v>155</v>
      </c>
      <c r="D14" s="167" t="s">
        <v>144</v>
      </c>
      <c r="E14" s="168">
        <v>1</v>
      </c>
      <c r="F14" s="169"/>
      <c r="G14" s="170">
        <f>ROUND(E14*F14,2)</f>
        <v>0</v>
      </c>
      <c r="H14" s="169"/>
      <c r="I14" s="170">
        <f>ROUND(E14*H14,2)</f>
        <v>0</v>
      </c>
      <c r="J14" s="169"/>
      <c r="K14" s="170">
        <f>ROUND(E14*J14,2)</f>
        <v>0</v>
      </c>
      <c r="L14" s="170">
        <v>21</v>
      </c>
      <c r="M14" s="170">
        <f>G14*(1+L14/100)</f>
        <v>0</v>
      </c>
      <c r="N14" s="170">
        <v>0</v>
      </c>
      <c r="O14" s="170">
        <f>ROUND(E14*N14,2)</f>
        <v>0</v>
      </c>
      <c r="P14" s="170">
        <v>0</v>
      </c>
      <c r="Q14" s="170">
        <f>ROUND(E14*P14,2)</f>
        <v>0</v>
      </c>
      <c r="R14" s="170"/>
      <c r="S14" s="170" t="s">
        <v>145</v>
      </c>
      <c r="T14" s="171" t="s">
        <v>146</v>
      </c>
      <c r="U14" s="157">
        <v>0</v>
      </c>
      <c r="V14" s="157">
        <f>ROUND(E14*U14,2)</f>
        <v>0</v>
      </c>
      <c r="W14" s="157"/>
      <c r="X14" s="157" t="s">
        <v>147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148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5">
      <c r="A15" s="153"/>
      <c r="B15" s="154"/>
      <c r="C15" s="252" t="s">
        <v>156</v>
      </c>
      <c r="D15" s="253"/>
      <c r="E15" s="253"/>
      <c r="F15" s="253"/>
      <c r="G15" s="253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6"/>
      <c r="Z15" s="146"/>
      <c r="AA15" s="146"/>
      <c r="AB15" s="146"/>
      <c r="AC15" s="146"/>
      <c r="AD15" s="146"/>
      <c r="AE15" s="146"/>
      <c r="AF15" s="146"/>
      <c r="AG15" s="146" t="s">
        <v>150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x14ac:dyDescent="0.25">
      <c r="A16" s="159" t="s">
        <v>140</v>
      </c>
      <c r="B16" s="160" t="s">
        <v>111</v>
      </c>
      <c r="C16" s="174" t="s">
        <v>27</v>
      </c>
      <c r="D16" s="161"/>
      <c r="E16" s="162"/>
      <c r="F16" s="163"/>
      <c r="G16" s="163">
        <f>SUMIF(AG17:AG18,"&lt;&gt;NOR",G17:G18)</f>
        <v>0</v>
      </c>
      <c r="H16" s="163"/>
      <c r="I16" s="163">
        <f>SUM(I17:I18)</f>
        <v>0</v>
      </c>
      <c r="J16" s="163"/>
      <c r="K16" s="163">
        <f>SUM(K17:K18)</f>
        <v>0</v>
      </c>
      <c r="L16" s="163"/>
      <c r="M16" s="163">
        <f>SUM(M17:M18)</f>
        <v>0</v>
      </c>
      <c r="N16" s="163"/>
      <c r="O16" s="163">
        <f>SUM(O17:O18)</f>
        <v>0</v>
      </c>
      <c r="P16" s="163"/>
      <c r="Q16" s="163">
        <f>SUM(Q17:Q18)</f>
        <v>0</v>
      </c>
      <c r="R16" s="163"/>
      <c r="S16" s="163"/>
      <c r="T16" s="164"/>
      <c r="U16" s="158"/>
      <c r="V16" s="158">
        <f>SUM(V17:V18)</f>
        <v>0</v>
      </c>
      <c r="W16" s="158"/>
      <c r="X16" s="158"/>
      <c r="AG16" t="s">
        <v>141</v>
      </c>
    </row>
    <row r="17" spans="1:60" outlineLevel="1" x14ac:dyDescent="0.25">
      <c r="A17" s="165">
        <v>4</v>
      </c>
      <c r="B17" s="166" t="s">
        <v>157</v>
      </c>
      <c r="C17" s="192" t="s">
        <v>451</v>
      </c>
      <c r="D17" s="167" t="s">
        <v>144</v>
      </c>
      <c r="E17" s="168">
        <v>1</v>
      </c>
      <c r="F17" s="169"/>
      <c r="G17" s="193">
        <f>ROUND(E17*F17,2)</f>
        <v>0</v>
      </c>
      <c r="H17" s="169"/>
      <c r="I17" s="170">
        <f>ROUND(E17*H17,2)</f>
        <v>0</v>
      </c>
      <c r="J17" s="169"/>
      <c r="K17" s="170">
        <f>ROUND(E17*J17,2)</f>
        <v>0</v>
      </c>
      <c r="L17" s="170">
        <v>21</v>
      </c>
      <c r="M17" s="170">
        <f>G17*(1+L17/100)</f>
        <v>0</v>
      </c>
      <c r="N17" s="170">
        <v>0</v>
      </c>
      <c r="O17" s="170">
        <f>ROUND(E17*N17,2)</f>
        <v>0</v>
      </c>
      <c r="P17" s="170">
        <v>0</v>
      </c>
      <c r="Q17" s="170">
        <f>ROUND(E17*P17,2)</f>
        <v>0</v>
      </c>
      <c r="R17" s="170"/>
      <c r="S17" s="170" t="s">
        <v>145</v>
      </c>
      <c r="T17" s="171" t="s">
        <v>146</v>
      </c>
      <c r="U17" s="157">
        <v>0</v>
      </c>
      <c r="V17" s="157">
        <f>ROUND(E17*U17,2)</f>
        <v>0</v>
      </c>
      <c r="W17" s="157"/>
      <c r="X17" s="157" t="s">
        <v>147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148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5">
      <c r="A18" s="153"/>
      <c r="B18" s="154"/>
      <c r="C18" s="252" t="s">
        <v>158</v>
      </c>
      <c r="D18" s="253"/>
      <c r="E18" s="253"/>
      <c r="F18" s="253"/>
      <c r="G18" s="253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6"/>
      <c r="Z18" s="146"/>
      <c r="AA18" s="146"/>
      <c r="AB18" s="146"/>
      <c r="AC18" s="146"/>
      <c r="AD18" s="146"/>
      <c r="AE18" s="146"/>
      <c r="AF18" s="146"/>
      <c r="AG18" s="146" t="s">
        <v>150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72" t="str">
        <f>C18</f>
        <v>Náklady spojené s povinnou publicitou, pokud ji objednatel požaduje. Zahrnuje zejména náklady na propagační a informační billboardy, tabule apod.</v>
      </c>
      <c r="BB18" s="146"/>
      <c r="BC18" s="146"/>
      <c r="BD18" s="146"/>
      <c r="BE18" s="146"/>
      <c r="BF18" s="146"/>
      <c r="BG18" s="146"/>
      <c r="BH18" s="146"/>
    </row>
    <row r="19" spans="1:60" x14ac:dyDescent="0.25">
      <c r="A19" s="3"/>
      <c r="B19" s="4"/>
      <c r="C19" s="176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AE19">
        <v>15</v>
      </c>
      <c r="AF19">
        <v>21</v>
      </c>
      <c r="AG19" t="s">
        <v>127</v>
      </c>
    </row>
    <row r="20" spans="1:60" x14ac:dyDescent="0.25">
      <c r="A20" s="149"/>
      <c r="B20" s="150" t="s">
        <v>28</v>
      </c>
      <c r="C20" s="177"/>
      <c r="D20" s="151"/>
      <c r="E20" s="152"/>
      <c r="F20" s="152"/>
      <c r="G20" s="173">
        <f>G8+G16</f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AE20">
        <f>SUMIF(L7:L18,AE19,G7:G18)</f>
        <v>0</v>
      </c>
      <c r="AF20">
        <f>SUMIF(L7:L18,AF19,G7:G18)</f>
        <v>0</v>
      </c>
      <c r="AG20" t="s">
        <v>159</v>
      </c>
    </row>
    <row r="21" spans="1:60" x14ac:dyDescent="0.25">
      <c r="C21" s="178"/>
      <c r="D21" s="10"/>
      <c r="AG21" t="s">
        <v>161</v>
      </c>
    </row>
    <row r="22" spans="1:60" x14ac:dyDescent="0.25">
      <c r="D22" s="10"/>
    </row>
    <row r="23" spans="1:60" x14ac:dyDescent="0.25">
      <c r="D23" s="10"/>
    </row>
    <row r="24" spans="1:60" x14ac:dyDescent="0.25">
      <c r="D24" s="10"/>
    </row>
    <row r="25" spans="1:60" x14ac:dyDescent="0.25">
      <c r="D25" s="10"/>
    </row>
    <row r="26" spans="1:60" x14ac:dyDescent="0.25">
      <c r="D26" s="10"/>
    </row>
    <row r="27" spans="1:60" x14ac:dyDescent="0.25">
      <c r="D27" s="10"/>
    </row>
    <row r="28" spans="1:60" x14ac:dyDescent="0.25">
      <c r="D28" s="10"/>
    </row>
    <row r="29" spans="1:60" x14ac:dyDescent="0.25">
      <c r="D29" s="10"/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hWWsqhSE959wPUMEoMncaKb2XiCIX+TgT3peM0bD1tQ2h03JTfsOIQpXzH9oM6m3wgLJUyWENE1jq9CjdUGWxw==" saltValue="ki9rmq3sAnWrN9ekCRnoWA==" spinCount="100000" sheet="1"/>
  <mergeCells count="9">
    <mergeCell ref="C13:G13"/>
    <mergeCell ref="C15:G15"/>
    <mergeCell ref="C18:G18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0" customWidth="1"/>
    <col min="3" max="3" width="63.33203125" style="12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54" t="s">
        <v>162</v>
      </c>
      <c r="B1" s="254"/>
      <c r="C1" s="254"/>
      <c r="D1" s="254"/>
      <c r="E1" s="254"/>
      <c r="F1" s="254"/>
      <c r="G1" s="254"/>
      <c r="AG1" t="s">
        <v>113</v>
      </c>
    </row>
    <row r="2" spans="1:60" ht="25.05" customHeight="1" x14ac:dyDescent="0.25">
      <c r="A2" s="138" t="s">
        <v>7</v>
      </c>
      <c r="B2" s="47" t="s">
        <v>42</v>
      </c>
      <c r="C2" s="255" t="s">
        <v>43</v>
      </c>
      <c r="D2" s="256"/>
      <c r="E2" s="256"/>
      <c r="F2" s="256"/>
      <c r="G2" s="257"/>
      <c r="AG2" t="s">
        <v>114</v>
      </c>
    </row>
    <row r="3" spans="1:60" ht="25.05" customHeight="1" x14ac:dyDescent="0.25">
      <c r="A3" s="138" t="s">
        <v>8</v>
      </c>
      <c r="B3" s="47" t="s">
        <v>61</v>
      </c>
      <c r="C3" s="255" t="s">
        <v>62</v>
      </c>
      <c r="D3" s="256"/>
      <c r="E3" s="256"/>
      <c r="F3" s="256"/>
      <c r="G3" s="257"/>
      <c r="AC3" s="120" t="s">
        <v>114</v>
      </c>
      <c r="AG3" t="s">
        <v>117</v>
      </c>
    </row>
    <row r="4" spans="1:60" ht="25.05" customHeight="1" x14ac:dyDescent="0.25">
      <c r="A4" s="139" t="s">
        <v>9</v>
      </c>
      <c r="B4" s="140" t="s">
        <v>63</v>
      </c>
      <c r="C4" s="258" t="s">
        <v>62</v>
      </c>
      <c r="D4" s="259"/>
      <c r="E4" s="259"/>
      <c r="F4" s="259"/>
      <c r="G4" s="260"/>
      <c r="AG4" t="s">
        <v>118</v>
      </c>
    </row>
    <row r="5" spans="1:60" x14ac:dyDescent="0.25">
      <c r="D5" s="10"/>
    </row>
    <row r="6" spans="1:60" ht="39.6" x14ac:dyDescent="0.25">
      <c r="A6" s="142" t="s">
        <v>119</v>
      </c>
      <c r="B6" s="144" t="s">
        <v>120</v>
      </c>
      <c r="C6" s="144" t="s">
        <v>121</v>
      </c>
      <c r="D6" s="143" t="s">
        <v>122</v>
      </c>
      <c r="E6" s="142" t="s">
        <v>123</v>
      </c>
      <c r="F6" s="141" t="s">
        <v>124</v>
      </c>
      <c r="G6" s="142" t="s">
        <v>28</v>
      </c>
      <c r="H6" s="145" t="s">
        <v>29</v>
      </c>
      <c r="I6" s="145" t="s">
        <v>125</v>
      </c>
      <c r="J6" s="145" t="s">
        <v>30</v>
      </c>
      <c r="K6" s="145" t="s">
        <v>126</v>
      </c>
      <c r="L6" s="145" t="s">
        <v>127</v>
      </c>
      <c r="M6" s="145" t="s">
        <v>128</v>
      </c>
      <c r="N6" s="145" t="s">
        <v>129</v>
      </c>
      <c r="O6" s="145" t="s">
        <v>130</v>
      </c>
      <c r="P6" s="145" t="s">
        <v>131</v>
      </c>
      <c r="Q6" s="145" t="s">
        <v>132</v>
      </c>
      <c r="R6" s="145" t="s">
        <v>133</v>
      </c>
      <c r="S6" s="145" t="s">
        <v>134</v>
      </c>
      <c r="T6" s="145" t="s">
        <v>135</v>
      </c>
      <c r="U6" s="145" t="s">
        <v>136</v>
      </c>
      <c r="V6" s="145" t="s">
        <v>137</v>
      </c>
      <c r="W6" s="145" t="s">
        <v>138</v>
      </c>
      <c r="X6" s="145" t="s">
        <v>139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5">
      <c r="A8" s="159" t="s">
        <v>140</v>
      </c>
      <c r="B8" s="160" t="s">
        <v>68</v>
      </c>
      <c r="C8" s="174" t="s">
        <v>69</v>
      </c>
      <c r="D8" s="161"/>
      <c r="E8" s="162"/>
      <c r="F8" s="163"/>
      <c r="G8" s="163">
        <f>SUMIF(AG9:AG34,"&lt;&gt;NOR",G9:G34)</f>
        <v>0</v>
      </c>
      <c r="H8" s="163"/>
      <c r="I8" s="163">
        <f>SUM(I9:I34)</f>
        <v>0</v>
      </c>
      <c r="J8" s="163"/>
      <c r="K8" s="163">
        <f>SUM(K9:K34)</f>
        <v>0</v>
      </c>
      <c r="L8" s="163"/>
      <c r="M8" s="163">
        <f>SUM(M9:M34)</f>
        <v>0</v>
      </c>
      <c r="N8" s="163"/>
      <c r="O8" s="163">
        <f>SUM(O9:O34)</f>
        <v>428.99</v>
      </c>
      <c r="P8" s="163"/>
      <c r="Q8" s="163">
        <f>SUM(Q9:Q34)</f>
        <v>0</v>
      </c>
      <c r="R8" s="163"/>
      <c r="S8" s="163"/>
      <c r="T8" s="164"/>
      <c r="U8" s="158"/>
      <c r="V8" s="158">
        <f>SUM(V9:V34)</f>
        <v>113.58</v>
      </c>
      <c r="W8" s="158"/>
      <c r="X8" s="158"/>
      <c r="AG8" t="s">
        <v>141</v>
      </c>
    </row>
    <row r="9" spans="1:60" outlineLevel="1" x14ac:dyDescent="0.25">
      <c r="A9" s="165">
        <v>1</v>
      </c>
      <c r="B9" s="166" t="s">
        <v>163</v>
      </c>
      <c r="C9" s="175" t="s">
        <v>164</v>
      </c>
      <c r="D9" s="167" t="s">
        <v>165</v>
      </c>
      <c r="E9" s="168">
        <v>433.51181000000003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0" t="s">
        <v>166</v>
      </c>
      <c r="S9" s="170" t="s">
        <v>145</v>
      </c>
      <c r="T9" s="171" t="s">
        <v>145</v>
      </c>
      <c r="U9" s="157">
        <v>0.11</v>
      </c>
      <c r="V9" s="157">
        <f>ROUND(E9*U9,2)</f>
        <v>47.69</v>
      </c>
      <c r="W9" s="157"/>
      <c r="X9" s="157" t="s">
        <v>167</v>
      </c>
      <c r="Y9" s="146"/>
      <c r="Z9" s="146"/>
      <c r="AA9" s="146"/>
      <c r="AB9" s="146"/>
      <c r="AC9" s="146"/>
      <c r="AD9" s="146"/>
      <c r="AE9" s="146"/>
      <c r="AF9" s="146"/>
      <c r="AG9" s="146" t="s">
        <v>168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1" outlineLevel="1" x14ac:dyDescent="0.25">
      <c r="A10" s="153"/>
      <c r="B10" s="154"/>
      <c r="C10" s="261" t="s">
        <v>169</v>
      </c>
      <c r="D10" s="262"/>
      <c r="E10" s="262"/>
      <c r="F10" s="262"/>
      <c r="G10" s="262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6"/>
      <c r="Z10" s="146"/>
      <c r="AA10" s="146"/>
      <c r="AB10" s="146"/>
      <c r="AC10" s="146"/>
      <c r="AD10" s="146"/>
      <c r="AE10" s="146"/>
      <c r="AF10" s="146"/>
      <c r="AG10" s="146" t="s">
        <v>170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72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146"/>
      <c r="BC10" s="146"/>
      <c r="BD10" s="146"/>
      <c r="BE10" s="146"/>
      <c r="BF10" s="146"/>
      <c r="BG10" s="146"/>
      <c r="BH10" s="146"/>
    </row>
    <row r="11" spans="1:60" outlineLevel="1" x14ac:dyDescent="0.25">
      <c r="A11" s="153"/>
      <c r="B11" s="154"/>
      <c r="C11" s="188" t="s">
        <v>171</v>
      </c>
      <c r="D11" s="179"/>
      <c r="E11" s="180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6"/>
      <c r="Z11" s="146"/>
      <c r="AA11" s="146"/>
      <c r="AB11" s="146"/>
      <c r="AC11" s="146"/>
      <c r="AD11" s="146"/>
      <c r="AE11" s="146"/>
      <c r="AF11" s="146"/>
      <c r="AG11" s="146" t="s">
        <v>172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5">
      <c r="A12" s="153"/>
      <c r="B12" s="154"/>
      <c r="C12" s="188" t="s">
        <v>173</v>
      </c>
      <c r="D12" s="179"/>
      <c r="E12" s="180">
        <v>433.51181000000003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6"/>
      <c r="Z12" s="146"/>
      <c r="AA12" s="146"/>
      <c r="AB12" s="146"/>
      <c r="AC12" s="146"/>
      <c r="AD12" s="146"/>
      <c r="AE12" s="146"/>
      <c r="AF12" s="146"/>
      <c r="AG12" s="146" t="s">
        <v>172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5">
      <c r="A13" s="165">
        <v>2</v>
      </c>
      <c r="B13" s="166" t="s">
        <v>174</v>
      </c>
      <c r="C13" s="175" t="s">
        <v>175</v>
      </c>
      <c r="D13" s="167" t="s">
        <v>165</v>
      </c>
      <c r="E13" s="168">
        <v>22.9404</v>
      </c>
      <c r="F13" s="169"/>
      <c r="G13" s="170">
        <f>ROUND(E13*F13,2)</f>
        <v>0</v>
      </c>
      <c r="H13" s="169"/>
      <c r="I13" s="170">
        <f>ROUND(E13*H13,2)</f>
        <v>0</v>
      </c>
      <c r="J13" s="169"/>
      <c r="K13" s="170">
        <f>ROUND(E13*J13,2)</f>
        <v>0</v>
      </c>
      <c r="L13" s="170">
        <v>21</v>
      </c>
      <c r="M13" s="170">
        <f>G13*(1+L13/100)</f>
        <v>0</v>
      </c>
      <c r="N13" s="170">
        <v>0</v>
      </c>
      <c r="O13" s="170">
        <f>ROUND(E13*N13,2)</f>
        <v>0</v>
      </c>
      <c r="P13" s="170">
        <v>0</v>
      </c>
      <c r="Q13" s="170">
        <f>ROUND(E13*P13,2)</f>
        <v>0</v>
      </c>
      <c r="R13" s="170" t="s">
        <v>166</v>
      </c>
      <c r="S13" s="170" t="s">
        <v>145</v>
      </c>
      <c r="T13" s="171" t="s">
        <v>145</v>
      </c>
      <c r="U13" s="157">
        <v>0.36499999999999999</v>
      </c>
      <c r="V13" s="157">
        <f>ROUND(E13*U13,2)</f>
        <v>8.3699999999999992</v>
      </c>
      <c r="W13" s="157"/>
      <c r="X13" s="157" t="s">
        <v>167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168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ht="21" outlineLevel="1" x14ac:dyDescent="0.25">
      <c r="A14" s="153"/>
      <c r="B14" s="154"/>
      <c r="C14" s="261" t="s">
        <v>176</v>
      </c>
      <c r="D14" s="262"/>
      <c r="E14" s="262"/>
      <c r="F14" s="262"/>
      <c r="G14" s="262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6"/>
      <c r="Z14" s="146"/>
      <c r="AA14" s="146"/>
      <c r="AB14" s="146"/>
      <c r="AC14" s="146"/>
      <c r="AD14" s="146"/>
      <c r="AE14" s="146"/>
      <c r="AF14" s="146"/>
      <c r="AG14" s="146" t="s">
        <v>170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72" t="str">
        <f>C14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4" s="146"/>
      <c r="BC14" s="146"/>
      <c r="BD14" s="146"/>
      <c r="BE14" s="146"/>
      <c r="BF14" s="146"/>
      <c r="BG14" s="146"/>
      <c r="BH14" s="146"/>
    </row>
    <row r="15" spans="1:60" outlineLevel="1" x14ac:dyDescent="0.25">
      <c r="A15" s="153"/>
      <c r="B15" s="154"/>
      <c r="C15" s="188" t="s">
        <v>177</v>
      </c>
      <c r="D15" s="179"/>
      <c r="E15" s="180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6"/>
      <c r="Z15" s="146"/>
      <c r="AA15" s="146"/>
      <c r="AB15" s="146"/>
      <c r="AC15" s="146"/>
      <c r="AD15" s="146"/>
      <c r="AE15" s="146"/>
      <c r="AF15" s="146"/>
      <c r="AG15" s="146" t="s">
        <v>172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5">
      <c r="A16" s="153"/>
      <c r="B16" s="154"/>
      <c r="C16" s="188" t="s">
        <v>178</v>
      </c>
      <c r="D16" s="179"/>
      <c r="E16" s="180">
        <v>18.36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6"/>
      <c r="Z16" s="146"/>
      <c r="AA16" s="146"/>
      <c r="AB16" s="146"/>
      <c r="AC16" s="146"/>
      <c r="AD16" s="146"/>
      <c r="AE16" s="146"/>
      <c r="AF16" s="146"/>
      <c r="AG16" s="146" t="s">
        <v>172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5">
      <c r="A17" s="153"/>
      <c r="B17" s="154"/>
      <c r="C17" s="188" t="s">
        <v>179</v>
      </c>
      <c r="D17" s="179"/>
      <c r="E17" s="180">
        <v>0.97199999999999998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6"/>
      <c r="Z17" s="146"/>
      <c r="AA17" s="146"/>
      <c r="AB17" s="146"/>
      <c r="AC17" s="146"/>
      <c r="AD17" s="146"/>
      <c r="AE17" s="146"/>
      <c r="AF17" s="146"/>
      <c r="AG17" s="146" t="s">
        <v>172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5">
      <c r="A18" s="153"/>
      <c r="B18" s="154"/>
      <c r="C18" s="188" t="s">
        <v>180</v>
      </c>
      <c r="D18" s="179"/>
      <c r="E18" s="180">
        <v>3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6"/>
      <c r="Z18" s="146"/>
      <c r="AA18" s="146"/>
      <c r="AB18" s="146"/>
      <c r="AC18" s="146"/>
      <c r="AD18" s="146"/>
      <c r="AE18" s="146"/>
      <c r="AF18" s="146"/>
      <c r="AG18" s="146" t="s">
        <v>172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5">
      <c r="A19" s="153"/>
      <c r="B19" s="154"/>
      <c r="C19" s="188" t="s">
        <v>181</v>
      </c>
      <c r="D19" s="179"/>
      <c r="E19" s="180">
        <v>0.60840000000000005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6"/>
      <c r="Z19" s="146"/>
      <c r="AA19" s="146"/>
      <c r="AB19" s="146"/>
      <c r="AC19" s="146"/>
      <c r="AD19" s="146"/>
      <c r="AE19" s="146"/>
      <c r="AF19" s="146"/>
      <c r="AG19" s="146" t="s">
        <v>172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20.399999999999999" outlineLevel="1" x14ac:dyDescent="0.25">
      <c r="A20" s="165">
        <v>3</v>
      </c>
      <c r="B20" s="166" t="s">
        <v>182</v>
      </c>
      <c r="C20" s="175" t="s">
        <v>183</v>
      </c>
      <c r="D20" s="167" t="s">
        <v>165</v>
      </c>
      <c r="E20" s="168">
        <v>49.896560000000001</v>
      </c>
      <c r="F20" s="169"/>
      <c r="G20" s="170">
        <f>ROUND(E20*F20,2)</f>
        <v>0</v>
      </c>
      <c r="H20" s="169"/>
      <c r="I20" s="170">
        <f>ROUND(E20*H20,2)</f>
        <v>0</v>
      </c>
      <c r="J20" s="169"/>
      <c r="K20" s="170">
        <f>ROUND(E20*J20,2)</f>
        <v>0</v>
      </c>
      <c r="L20" s="170">
        <v>21</v>
      </c>
      <c r="M20" s="170">
        <f>G20*(1+L20/100)</f>
        <v>0</v>
      </c>
      <c r="N20" s="170">
        <v>0</v>
      </c>
      <c r="O20" s="170">
        <f>ROUND(E20*N20,2)</f>
        <v>0</v>
      </c>
      <c r="P20" s="170">
        <v>0</v>
      </c>
      <c r="Q20" s="170">
        <f>ROUND(E20*P20,2)</f>
        <v>0</v>
      </c>
      <c r="R20" s="170" t="s">
        <v>166</v>
      </c>
      <c r="S20" s="170" t="s">
        <v>145</v>
      </c>
      <c r="T20" s="171" t="s">
        <v>145</v>
      </c>
      <c r="U20" s="157">
        <v>0.65200000000000002</v>
      </c>
      <c r="V20" s="157">
        <f>ROUND(E20*U20,2)</f>
        <v>32.53</v>
      </c>
      <c r="W20" s="157"/>
      <c r="X20" s="157" t="s">
        <v>167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168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5">
      <c r="A21" s="153"/>
      <c r="B21" s="154"/>
      <c r="C21" s="188" t="s">
        <v>184</v>
      </c>
      <c r="D21" s="179"/>
      <c r="E21" s="180">
        <v>49.896560000000001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6"/>
      <c r="Z21" s="146"/>
      <c r="AA21" s="146"/>
      <c r="AB21" s="146"/>
      <c r="AC21" s="146"/>
      <c r="AD21" s="146"/>
      <c r="AE21" s="146"/>
      <c r="AF21" s="146"/>
      <c r="AG21" s="146" t="s">
        <v>172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5">
      <c r="A22" s="165">
        <v>4</v>
      </c>
      <c r="B22" s="166" t="s">
        <v>185</v>
      </c>
      <c r="C22" s="175" t="s">
        <v>186</v>
      </c>
      <c r="D22" s="167" t="s">
        <v>165</v>
      </c>
      <c r="E22" s="168">
        <v>506.34877</v>
      </c>
      <c r="F22" s="169"/>
      <c r="G22" s="170">
        <f>ROUND(E22*F22,2)</f>
        <v>0</v>
      </c>
      <c r="H22" s="169"/>
      <c r="I22" s="170">
        <f>ROUND(E22*H22,2)</f>
        <v>0</v>
      </c>
      <c r="J22" s="169"/>
      <c r="K22" s="170">
        <f>ROUND(E22*J22,2)</f>
        <v>0</v>
      </c>
      <c r="L22" s="170">
        <v>21</v>
      </c>
      <c r="M22" s="170">
        <f>G22*(1+L22/100)</f>
        <v>0</v>
      </c>
      <c r="N22" s="170">
        <v>0</v>
      </c>
      <c r="O22" s="170">
        <f>ROUND(E22*N22,2)</f>
        <v>0</v>
      </c>
      <c r="P22" s="170">
        <v>0</v>
      </c>
      <c r="Q22" s="170">
        <f>ROUND(E22*P22,2)</f>
        <v>0</v>
      </c>
      <c r="R22" s="170" t="s">
        <v>166</v>
      </c>
      <c r="S22" s="170" t="s">
        <v>145</v>
      </c>
      <c r="T22" s="171" t="s">
        <v>145</v>
      </c>
      <c r="U22" s="157">
        <v>1.0999999999999999E-2</v>
      </c>
      <c r="V22" s="157">
        <f>ROUND(E22*U22,2)</f>
        <v>5.57</v>
      </c>
      <c r="W22" s="157"/>
      <c r="X22" s="157" t="s">
        <v>167</v>
      </c>
      <c r="Y22" s="146"/>
      <c r="Z22" s="146"/>
      <c r="AA22" s="146"/>
      <c r="AB22" s="146"/>
      <c r="AC22" s="146"/>
      <c r="AD22" s="146"/>
      <c r="AE22" s="146"/>
      <c r="AF22" s="146"/>
      <c r="AG22" s="146" t="s">
        <v>168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5">
      <c r="A23" s="153"/>
      <c r="B23" s="154"/>
      <c r="C23" s="261" t="s">
        <v>187</v>
      </c>
      <c r="D23" s="262"/>
      <c r="E23" s="262"/>
      <c r="F23" s="262"/>
      <c r="G23" s="262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6"/>
      <c r="Z23" s="146"/>
      <c r="AA23" s="146"/>
      <c r="AB23" s="146"/>
      <c r="AC23" s="146"/>
      <c r="AD23" s="146"/>
      <c r="AE23" s="146"/>
      <c r="AF23" s="146"/>
      <c r="AG23" s="146" t="s">
        <v>170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5">
      <c r="A24" s="153"/>
      <c r="B24" s="154"/>
      <c r="C24" s="188" t="s">
        <v>188</v>
      </c>
      <c r="D24" s="179"/>
      <c r="E24" s="180">
        <v>433.51181000000003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6"/>
      <c r="Z24" s="146"/>
      <c r="AA24" s="146"/>
      <c r="AB24" s="146"/>
      <c r="AC24" s="146"/>
      <c r="AD24" s="146"/>
      <c r="AE24" s="146"/>
      <c r="AF24" s="146"/>
      <c r="AG24" s="146" t="s">
        <v>172</v>
      </c>
      <c r="AH24" s="146">
        <v>5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5">
      <c r="A25" s="153"/>
      <c r="B25" s="154"/>
      <c r="C25" s="188" t="s">
        <v>189</v>
      </c>
      <c r="D25" s="179"/>
      <c r="E25" s="180">
        <v>22.9404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6"/>
      <c r="Z25" s="146"/>
      <c r="AA25" s="146"/>
      <c r="AB25" s="146"/>
      <c r="AC25" s="146"/>
      <c r="AD25" s="146"/>
      <c r="AE25" s="146"/>
      <c r="AF25" s="146"/>
      <c r="AG25" s="146" t="s">
        <v>172</v>
      </c>
      <c r="AH25" s="146">
        <v>5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5">
      <c r="A26" s="153"/>
      <c r="B26" s="154"/>
      <c r="C26" s="188" t="s">
        <v>190</v>
      </c>
      <c r="D26" s="179"/>
      <c r="E26" s="180">
        <v>49.896560000000001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6"/>
      <c r="Z26" s="146"/>
      <c r="AA26" s="146"/>
      <c r="AB26" s="146"/>
      <c r="AC26" s="146"/>
      <c r="AD26" s="146"/>
      <c r="AE26" s="146"/>
      <c r="AF26" s="146"/>
      <c r="AG26" s="146" t="s">
        <v>172</v>
      </c>
      <c r="AH26" s="146">
        <v>5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ht="40.799999999999997" outlineLevel="1" x14ac:dyDescent="0.25">
      <c r="A27" s="165">
        <v>5</v>
      </c>
      <c r="B27" s="166" t="s">
        <v>191</v>
      </c>
      <c r="C27" s="175" t="s">
        <v>192</v>
      </c>
      <c r="D27" s="167" t="s">
        <v>165</v>
      </c>
      <c r="E27" s="168">
        <v>225.78622999999999</v>
      </c>
      <c r="F27" s="169"/>
      <c r="G27" s="170">
        <f>ROUND(E27*F27,2)</f>
        <v>0</v>
      </c>
      <c r="H27" s="169"/>
      <c r="I27" s="170">
        <f>ROUND(E27*H27,2)</f>
        <v>0</v>
      </c>
      <c r="J27" s="169"/>
      <c r="K27" s="170">
        <f>ROUND(E27*J27,2)</f>
        <v>0</v>
      </c>
      <c r="L27" s="170">
        <v>21</v>
      </c>
      <c r="M27" s="170">
        <f>G27*(1+L27/100)</f>
        <v>0</v>
      </c>
      <c r="N27" s="170">
        <v>0</v>
      </c>
      <c r="O27" s="170">
        <f>ROUND(E27*N27,2)</f>
        <v>0</v>
      </c>
      <c r="P27" s="170">
        <v>0</v>
      </c>
      <c r="Q27" s="170">
        <f>ROUND(E27*P27,2)</f>
        <v>0</v>
      </c>
      <c r="R27" s="170" t="s">
        <v>166</v>
      </c>
      <c r="S27" s="170" t="s">
        <v>145</v>
      </c>
      <c r="T27" s="171" t="s">
        <v>145</v>
      </c>
      <c r="U27" s="157">
        <v>8.5999999999999993E-2</v>
      </c>
      <c r="V27" s="157">
        <f>ROUND(E27*U27,2)</f>
        <v>19.420000000000002</v>
      </c>
      <c r="W27" s="157"/>
      <c r="X27" s="157" t="s">
        <v>167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168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5">
      <c r="A28" s="153"/>
      <c r="B28" s="154"/>
      <c r="C28" s="261" t="s">
        <v>193</v>
      </c>
      <c r="D28" s="262"/>
      <c r="E28" s="262"/>
      <c r="F28" s="262"/>
      <c r="G28" s="262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6"/>
      <c r="Z28" s="146"/>
      <c r="AA28" s="146"/>
      <c r="AB28" s="146"/>
      <c r="AC28" s="146"/>
      <c r="AD28" s="146"/>
      <c r="AE28" s="146"/>
      <c r="AF28" s="146"/>
      <c r="AG28" s="146" t="s">
        <v>170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5">
      <c r="A29" s="153"/>
      <c r="B29" s="154"/>
      <c r="C29" s="188" t="s">
        <v>194</v>
      </c>
      <c r="D29" s="179"/>
      <c r="E29" s="180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6"/>
      <c r="Z29" s="146"/>
      <c r="AA29" s="146"/>
      <c r="AB29" s="146"/>
      <c r="AC29" s="146"/>
      <c r="AD29" s="146"/>
      <c r="AE29" s="146"/>
      <c r="AF29" s="146"/>
      <c r="AG29" s="146" t="s">
        <v>172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5">
      <c r="A30" s="153"/>
      <c r="B30" s="154"/>
      <c r="C30" s="188" t="s">
        <v>195</v>
      </c>
      <c r="D30" s="179"/>
      <c r="E30" s="180">
        <v>225.78622999999999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6"/>
      <c r="Z30" s="146"/>
      <c r="AA30" s="146"/>
      <c r="AB30" s="146"/>
      <c r="AC30" s="146"/>
      <c r="AD30" s="146"/>
      <c r="AE30" s="146"/>
      <c r="AF30" s="146"/>
      <c r="AG30" s="146" t="s">
        <v>172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5">
      <c r="A31" s="165">
        <v>6</v>
      </c>
      <c r="B31" s="166" t="s">
        <v>196</v>
      </c>
      <c r="C31" s="175" t="s">
        <v>197</v>
      </c>
      <c r="D31" s="167" t="s">
        <v>198</v>
      </c>
      <c r="E31" s="168">
        <v>428.99383</v>
      </c>
      <c r="F31" s="169"/>
      <c r="G31" s="170">
        <f>ROUND(E31*F31,2)</f>
        <v>0</v>
      </c>
      <c r="H31" s="169"/>
      <c r="I31" s="170">
        <f>ROUND(E31*H31,2)</f>
        <v>0</v>
      </c>
      <c r="J31" s="169"/>
      <c r="K31" s="170">
        <f>ROUND(E31*J31,2)</f>
        <v>0</v>
      </c>
      <c r="L31" s="170">
        <v>21</v>
      </c>
      <c r="M31" s="170">
        <f>G31*(1+L31/100)</f>
        <v>0</v>
      </c>
      <c r="N31" s="170">
        <v>1</v>
      </c>
      <c r="O31" s="170">
        <f>ROUND(E31*N31,2)</f>
        <v>428.99</v>
      </c>
      <c r="P31" s="170">
        <v>0</v>
      </c>
      <c r="Q31" s="170">
        <f>ROUND(E31*P31,2)</f>
        <v>0</v>
      </c>
      <c r="R31" s="170" t="s">
        <v>199</v>
      </c>
      <c r="S31" s="170" t="s">
        <v>145</v>
      </c>
      <c r="T31" s="171" t="s">
        <v>145</v>
      </c>
      <c r="U31" s="157">
        <v>0</v>
      </c>
      <c r="V31" s="157">
        <f>ROUND(E31*U31,2)</f>
        <v>0</v>
      </c>
      <c r="W31" s="157"/>
      <c r="X31" s="157" t="s">
        <v>200</v>
      </c>
      <c r="Y31" s="146"/>
      <c r="Z31" s="146"/>
      <c r="AA31" s="146"/>
      <c r="AB31" s="146"/>
      <c r="AC31" s="146"/>
      <c r="AD31" s="146"/>
      <c r="AE31" s="146"/>
      <c r="AF31" s="146"/>
      <c r="AG31" s="146" t="s">
        <v>201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5">
      <c r="A32" s="153"/>
      <c r="B32" s="154"/>
      <c r="C32" s="188" t="s">
        <v>202</v>
      </c>
      <c r="D32" s="179"/>
      <c r="E32" s="180">
        <v>428.99383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6"/>
      <c r="Z32" s="146"/>
      <c r="AA32" s="146"/>
      <c r="AB32" s="146"/>
      <c r="AC32" s="146"/>
      <c r="AD32" s="146"/>
      <c r="AE32" s="146"/>
      <c r="AF32" s="146"/>
      <c r="AG32" s="146" t="s">
        <v>172</v>
      </c>
      <c r="AH32" s="146">
        <v>5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5">
      <c r="A33" s="165">
        <v>7</v>
      </c>
      <c r="B33" s="166" t="s">
        <v>203</v>
      </c>
      <c r="C33" s="175" t="s">
        <v>204</v>
      </c>
      <c r="D33" s="167" t="s">
        <v>198</v>
      </c>
      <c r="E33" s="168">
        <v>810.15803000000005</v>
      </c>
      <c r="F33" s="169"/>
      <c r="G33" s="170">
        <f>ROUND(E33*F33,2)</f>
        <v>0</v>
      </c>
      <c r="H33" s="169"/>
      <c r="I33" s="170">
        <f>ROUND(E33*H33,2)</f>
        <v>0</v>
      </c>
      <c r="J33" s="169"/>
      <c r="K33" s="170">
        <f>ROUND(E33*J33,2)</f>
        <v>0</v>
      </c>
      <c r="L33" s="170">
        <v>21</v>
      </c>
      <c r="M33" s="170">
        <f>G33*(1+L33/100)</f>
        <v>0</v>
      </c>
      <c r="N33" s="170">
        <v>0</v>
      </c>
      <c r="O33" s="170">
        <f>ROUND(E33*N33,2)</f>
        <v>0</v>
      </c>
      <c r="P33" s="170">
        <v>0</v>
      </c>
      <c r="Q33" s="170">
        <f>ROUND(E33*P33,2)</f>
        <v>0</v>
      </c>
      <c r="R33" s="170" t="s">
        <v>166</v>
      </c>
      <c r="S33" s="170" t="s">
        <v>145</v>
      </c>
      <c r="T33" s="171" t="s">
        <v>145</v>
      </c>
      <c r="U33" s="157">
        <v>0</v>
      </c>
      <c r="V33" s="157">
        <f>ROUND(E33*U33,2)</f>
        <v>0</v>
      </c>
      <c r="W33" s="157"/>
      <c r="X33" s="157" t="s">
        <v>167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168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5">
      <c r="A34" s="153"/>
      <c r="B34" s="154"/>
      <c r="C34" s="188" t="s">
        <v>205</v>
      </c>
      <c r="D34" s="179"/>
      <c r="E34" s="180">
        <v>810.15803000000005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6"/>
      <c r="Z34" s="146"/>
      <c r="AA34" s="146"/>
      <c r="AB34" s="146"/>
      <c r="AC34" s="146"/>
      <c r="AD34" s="146"/>
      <c r="AE34" s="146"/>
      <c r="AF34" s="146"/>
      <c r="AG34" s="146" t="s">
        <v>172</v>
      </c>
      <c r="AH34" s="146">
        <v>5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x14ac:dyDescent="0.25">
      <c r="A35" s="159" t="s">
        <v>140</v>
      </c>
      <c r="B35" s="160" t="s">
        <v>70</v>
      </c>
      <c r="C35" s="174" t="s">
        <v>71</v>
      </c>
      <c r="D35" s="161"/>
      <c r="E35" s="162"/>
      <c r="F35" s="163"/>
      <c r="G35" s="163">
        <f>SUMIF(AG36:AG38,"&lt;&gt;NOR",G36:G38)</f>
        <v>0</v>
      </c>
      <c r="H35" s="163"/>
      <c r="I35" s="163">
        <f>SUM(I36:I38)</f>
        <v>0</v>
      </c>
      <c r="J35" s="163"/>
      <c r="K35" s="163">
        <f>SUM(K36:K38)</f>
        <v>0</v>
      </c>
      <c r="L35" s="163"/>
      <c r="M35" s="163">
        <f>SUM(M36:M38)</f>
        <v>0</v>
      </c>
      <c r="N35" s="163"/>
      <c r="O35" s="163">
        <f>SUM(O36:O38)</f>
        <v>34.020000000000003</v>
      </c>
      <c r="P35" s="163"/>
      <c r="Q35" s="163">
        <f>SUM(Q36:Q38)</f>
        <v>0</v>
      </c>
      <c r="R35" s="163"/>
      <c r="S35" s="163"/>
      <c r="T35" s="164"/>
      <c r="U35" s="158"/>
      <c r="V35" s="158">
        <f>SUM(V36:V38)</f>
        <v>59.14</v>
      </c>
      <c r="W35" s="158"/>
      <c r="X35" s="158"/>
      <c r="AG35" t="s">
        <v>141</v>
      </c>
    </row>
    <row r="36" spans="1:60" outlineLevel="1" x14ac:dyDescent="0.25">
      <c r="A36" s="165">
        <v>8</v>
      </c>
      <c r="B36" s="166" t="s">
        <v>206</v>
      </c>
      <c r="C36" s="175" t="s">
        <v>207</v>
      </c>
      <c r="D36" s="167" t="s">
        <v>208</v>
      </c>
      <c r="E36" s="168">
        <v>80</v>
      </c>
      <c r="F36" s="169"/>
      <c r="G36" s="170">
        <f>ROUND(E36*F36,2)</f>
        <v>0</v>
      </c>
      <c r="H36" s="169"/>
      <c r="I36" s="170">
        <f>ROUND(E36*H36,2)</f>
        <v>0</v>
      </c>
      <c r="J36" s="169"/>
      <c r="K36" s="170">
        <f>ROUND(E36*J36,2)</f>
        <v>0</v>
      </c>
      <c r="L36" s="170">
        <v>21</v>
      </c>
      <c r="M36" s="170">
        <f>G36*(1+L36/100)</f>
        <v>0</v>
      </c>
      <c r="N36" s="170">
        <v>0.42531000000000002</v>
      </c>
      <c r="O36" s="170">
        <f>ROUND(E36*N36,2)</f>
        <v>34.020000000000003</v>
      </c>
      <c r="P36" s="170">
        <v>0</v>
      </c>
      <c r="Q36" s="170">
        <f>ROUND(E36*P36,2)</f>
        <v>0</v>
      </c>
      <c r="R36" s="170" t="s">
        <v>209</v>
      </c>
      <c r="S36" s="170" t="s">
        <v>145</v>
      </c>
      <c r="T36" s="171" t="s">
        <v>145</v>
      </c>
      <c r="U36" s="157">
        <v>0.73929999999999996</v>
      </c>
      <c r="V36" s="157">
        <f>ROUND(E36*U36,2)</f>
        <v>59.14</v>
      </c>
      <c r="W36" s="157"/>
      <c r="X36" s="157" t="s">
        <v>210</v>
      </c>
      <c r="Y36" s="146"/>
      <c r="Z36" s="146"/>
      <c r="AA36" s="146"/>
      <c r="AB36" s="146"/>
      <c r="AC36" s="146"/>
      <c r="AD36" s="146"/>
      <c r="AE36" s="146"/>
      <c r="AF36" s="146"/>
      <c r="AG36" s="146" t="s">
        <v>211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5">
      <c r="A37" s="153"/>
      <c r="B37" s="154"/>
      <c r="C37" s="261" t="s">
        <v>212</v>
      </c>
      <c r="D37" s="262"/>
      <c r="E37" s="262"/>
      <c r="F37" s="262"/>
      <c r="G37" s="262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6"/>
      <c r="Z37" s="146"/>
      <c r="AA37" s="146"/>
      <c r="AB37" s="146"/>
      <c r="AC37" s="146"/>
      <c r="AD37" s="146"/>
      <c r="AE37" s="146"/>
      <c r="AF37" s="146"/>
      <c r="AG37" s="146" t="s">
        <v>170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5">
      <c r="A38" s="153"/>
      <c r="B38" s="154"/>
      <c r="C38" s="188" t="s">
        <v>213</v>
      </c>
      <c r="D38" s="179"/>
      <c r="E38" s="180">
        <v>80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6"/>
      <c r="Z38" s="146"/>
      <c r="AA38" s="146"/>
      <c r="AB38" s="146"/>
      <c r="AC38" s="146"/>
      <c r="AD38" s="146"/>
      <c r="AE38" s="146"/>
      <c r="AF38" s="146"/>
      <c r="AG38" s="146" t="s">
        <v>172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x14ac:dyDescent="0.25">
      <c r="A39" s="159" t="s">
        <v>140</v>
      </c>
      <c r="B39" s="160" t="s">
        <v>72</v>
      </c>
      <c r="C39" s="174" t="s">
        <v>73</v>
      </c>
      <c r="D39" s="161"/>
      <c r="E39" s="162"/>
      <c r="F39" s="163"/>
      <c r="G39" s="163">
        <f>SUMIF(AG40:AG42,"&lt;&gt;NOR",G40:G42)</f>
        <v>0</v>
      </c>
      <c r="H39" s="163"/>
      <c r="I39" s="163">
        <f>SUM(I40:I42)</f>
        <v>0</v>
      </c>
      <c r="J39" s="163"/>
      <c r="K39" s="163">
        <f>SUM(K40:K42)</f>
        <v>0</v>
      </c>
      <c r="L39" s="163"/>
      <c r="M39" s="163">
        <f>SUM(M40:M42)</f>
        <v>0</v>
      </c>
      <c r="N39" s="163"/>
      <c r="O39" s="163">
        <f>SUM(O40:O42)</f>
        <v>198.26</v>
      </c>
      <c r="P39" s="163"/>
      <c r="Q39" s="163">
        <f>SUM(Q40:Q42)</f>
        <v>0</v>
      </c>
      <c r="R39" s="163"/>
      <c r="S39" s="163"/>
      <c r="T39" s="164"/>
      <c r="U39" s="158"/>
      <c r="V39" s="158">
        <f>SUM(V40:V42)</f>
        <v>488.61</v>
      </c>
      <c r="W39" s="158"/>
      <c r="X39" s="158"/>
      <c r="AG39" t="s">
        <v>141</v>
      </c>
    </row>
    <row r="40" spans="1:60" outlineLevel="1" x14ac:dyDescent="0.25">
      <c r="A40" s="165">
        <v>9</v>
      </c>
      <c r="B40" s="166" t="s">
        <v>214</v>
      </c>
      <c r="C40" s="175" t="s">
        <v>215</v>
      </c>
      <c r="D40" s="167" t="s">
        <v>208</v>
      </c>
      <c r="E40" s="168">
        <v>113</v>
      </c>
      <c r="F40" s="169"/>
      <c r="G40" s="170">
        <f>ROUND(E40*F40,2)</f>
        <v>0</v>
      </c>
      <c r="H40" s="169"/>
      <c r="I40" s="170">
        <f>ROUND(E40*H40,2)</f>
        <v>0</v>
      </c>
      <c r="J40" s="169"/>
      <c r="K40" s="170">
        <f>ROUND(E40*J40,2)</f>
        <v>0</v>
      </c>
      <c r="L40" s="170">
        <v>21</v>
      </c>
      <c r="M40" s="170">
        <f>G40*(1+L40/100)</f>
        <v>0</v>
      </c>
      <c r="N40" s="170">
        <v>1.7545299999999999</v>
      </c>
      <c r="O40" s="170">
        <f>ROUND(E40*N40,2)</f>
        <v>198.26</v>
      </c>
      <c r="P40" s="170">
        <v>0</v>
      </c>
      <c r="Q40" s="170">
        <f>ROUND(E40*P40,2)</f>
        <v>0</v>
      </c>
      <c r="R40" s="170" t="s">
        <v>209</v>
      </c>
      <c r="S40" s="170" t="s">
        <v>216</v>
      </c>
      <c r="T40" s="171" t="s">
        <v>146</v>
      </c>
      <c r="U40" s="157">
        <v>4.3239900000000002</v>
      </c>
      <c r="V40" s="157">
        <f>ROUND(E40*U40,2)</f>
        <v>488.61</v>
      </c>
      <c r="W40" s="157"/>
      <c r="X40" s="157" t="s">
        <v>210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211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5">
      <c r="A41" s="153"/>
      <c r="B41" s="154"/>
      <c r="C41" s="261" t="s">
        <v>217</v>
      </c>
      <c r="D41" s="262"/>
      <c r="E41" s="262"/>
      <c r="F41" s="262"/>
      <c r="G41" s="262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6"/>
      <c r="Z41" s="146"/>
      <c r="AA41" s="146"/>
      <c r="AB41" s="146"/>
      <c r="AC41" s="146"/>
      <c r="AD41" s="146"/>
      <c r="AE41" s="146"/>
      <c r="AF41" s="146"/>
      <c r="AG41" s="146" t="s">
        <v>170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72" t="str">
        <f>C41</f>
        <v>Vrty pro piloty zapažené svislé, výztuž pilot betonových do země, zřízení výplně pilot ze ŽB s vytažením pažnic, výplň pilot z vodostavebního betonu.</v>
      </c>
      <c r="BB41" s="146"/>
      <c r="BC41" s="146"/>
      <c r="BD41" s="146"/>
      <c r="BE41" s="146"/>
      <c r="BF41" s="146"/>
      <c r="BG41" s="146"/>
      <c r="BH41" s="146"/>
    </row>
    <row r="42" spans="1:60" outlineLevel="1" x14ac:dyDescent="0.25">
      <c r="A42" s="153"/>
      <c r="B42" s="154"/>
      <c r="C42" s="188" t="s">
        <v>218</v>
      </c>
      <c r="D42" s="179"/>
      <c r="E42" s="180">
        <v>113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6"/>
      <c r="Z42" s="146"/>
      <c r="AA42" s="146"/>
      <c r="AB42" s="146"/>
      <c r="AC42" s="146"/>
      <c r="AD42" s="146"/>
      <c r="AE42" s="146"/>
      <c r="AF42" s="146"/>
      <c r="AG42" s="146" t="s">
        <v>172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x14ac:dyDescent="0.25">
      <c r="A43" s="159" t="s">
        <v>140</v>
      </c>
      <c r="B43" s="160" t="s">
        <v>74</v>
      </c>
      <c r="C43" s="174" t="s">
        <v>75</v>
      </c>
      <c r="D43" s="161"/>
      <c r="E43" s="162"/>
      <c r="F43" s="163"/>
      <c r="G43" s="163">
        <f>SUMIF(AG44:AG89,"&lt;&gt;NOR",G44:G89)</f>
        <v>0</v>
      </c>
      <c r="H43" s="163"/>
      <c r="I43" s="163">
        <f>SUM(I44:I89)</f>
        <v>0</v>
      </c>
      <c r="J43" s="163"/>
      <c r="K43" s="163">
        <f>SUM(K44:K89)</f>
        <v>0</v>
      </c>
      <c r="L43" s="163"/>
      <c r="M43" s="163">
        <f>SUM(M44:M89)</f>
        <v>0</v>
      </c>
      <c r="N43" s="163"/>
      <c r="O43" s="163">
        <f>SUM(O44:O89)</f>
        <v>821.36</v>
      </c>
      <c r="P43" s="163"/>
      <c r="Q43" s="163">
        <f>SUM(Q44:Q89)</f>
        <v>0</v>
      </c>
      <c r="R43" s="163"/>
      <c r="S43" s="163"/>
      <c r="T43" s="164"/>
      <c r="U43" s="158"/>
      <c r="V43" s="158">
        <f>SUM(V44:V89)</f>
        <v>1118.23</v>
      </c>
      <c r="W43" s="158"/>
      <c r="X43" s="158"/>
      <c r="AG43" t="s">
        <v>141</v>
      </c>
    </row>
    <row r="44" spans="1:60" outlineLevel="1" x14ac:dyDescent="0.25">
      <c r="A44" s="165">
        <v>10</v>
      </c>
      <c r="B44" s="166" t="s">
        <v>219</v>
      </c>
      <c r="C44" s="175" t="s">
        <v>220</v>
      </c>
      <c r="D44" s="167" t="s">
        <v>165</v>
      </c>
      <c r="E44" s="168">
        <v>278.99905999999999</v>
      </c>
      <c r="F44" s="169"/>
      <c r="G44" s="170">
        <f>ROUND(E44*F44,2)</f>
        <v>0</v>
      </c>
      <c r="H44" s="169"/>
      <c r="I44" s="170">
        <f>ROUND(E44*H44,2)</f>
        <v>0</v>
      </c>
      <c r="J44" s="169"/>
      <c r="K44" s="170">
        <f>ROUND(E44*J44,2)</f>
        <v>0</v>
      </c>
      <c r="L44" s="170">
        <v>21</v>
      </c>
      <c r="M44" s="170">
        <f>G44*(1+L44/100)</f>
        <v>0</v>
      </c>
      <c r="N44" s="170">
        <v>2.16</v>
      </c>
      <c r="O44" s="170">
        <f>ROUND(E44*N44,2)</f>
        <v>602.64</v>
      </c>
      <c r="P44" s="170">
        <v>0</v>
      </c>
      <c r="Q44" s="170">
        <f>ROUND(E44*P44,2)</f>
        <v>0</v>
      </c>
      <c r="R44" s="170" t="s">
        <v>221</v>
      </c>
      <c r="S44" s="170" t="s">
        <v>145</v>
      </c>
      <c r="T44" s="171" t="s">
        <v>145</v>
      </c>
      <c r="U44" s="157">
        <v>1.085</v>
      </c>
      <c r="V44" s="157">
        <f>ROUND(E44*U44,2)</f>
        <v>302.70999999999998</v>
      </c>
      <c r="W44" s="157"/>
      <c r="X44" s="157" t="s">
        <v>167</v>
      </c>
      <c r="Y44" s="146"/>
      <c r="Z44" s="146"/>
      <c r="AA44" s="146"/>
      <c r="AB44" s="146"/>
      <c r="AC44" s="146"/>
      <c r="AD44" s="146"/>
      <c r="AE44" s="146"/>
      <c r="AF44" s="146"/>
      <c r="AG44" s="146" t="s">
        <v>168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5">
      <c r="A45" s="153"/>
      <c r="B45" s="154"/>
      <c r="C45" s="188" t="s">
        <v>222</v>
      </c>
      <c r="D45" s="179"/>
      <c r="E45" s="180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6"/>
      <c r="Z45" s="146"/>
      <c r="AA45" s="146"/>
      <c r="AB45" s="146"/>
      <c r="AC45" s="146"/>
      <c r="AD45" s="146"/>
      <c r="AE45" s="146"/>
      <c r="AF45" s="146"/>
      <c r="AG45" s="146" t="s">
        <v>172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5">
      <c r="A46" s="153"/>
      <c r="B46" s="154"/>
      <c r="C46" s="188" t="s">
        <v>223</v>
      </c>
      <c r="D46" s="179"/>
      <c r="E46" s="180">
        <v>278.99905999999999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6"/>
      <c r="Z46" s="146"/>
      <c r="AA46" s="146"/>
      <c r="AB46" s="146"/>
      <c r="AC46" s="146"/>
      <c r="AD46" s="146"/>
      <c r="AE46" s="146"/>
      <c r="AF46" s="146"/>
      <c r="AG46" s="146" t="s">
        <v>172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5">
      <c r="A47" s="165">
        <v>11</v>
      </c>
      <c r="B47" s="166" t="s">
        <v>224</v>
      </c>
      <c r="C47" s="175" t="s">
        <v>225</v>
      </c>
      <c r="D47" s="167" t="s">
        <v>165</v>
      </c>
      <c r="E47" s="168">
        <v>34.680599999999998</v>
      </c>
      <c r="F47" s="169"/>
      <c r="G47" s="170">
        <f>ROUND(E47*F47,2)</f>
        <v>0</v>
      </c>
      <c r="H47" s="169"/>
      <c r="I47" s="170">
        <f>ROUND(E47*H47,2)</f>
        <v>0</v>
      </c>
      <c r="J47" s="169"/>
      <c r="K47" s="170">
        <f>ROUND(E47*J47,2)</f>
        <v>0</v>
      </c>
      <c r="L47" s="170">
        <v>21</v>
      </c>
      <c r="M47" s="170">
        <f>G47*(1+L47/100)</f>
        <v>0</v>
      </c>
      <c r="N47" s="170">
        <v>2.5249999999999999</v>
      </c>
      <c r="O47" s="170">
        <f>ROUND(E47*N47,2)</f>
        <v>87.57</v>
      </c>
      <c r="P47" s="170">
        <v>0</v>
      </c>
      <c r="Q47" s="170">
        <f>ROUND(E47*P47,2)</f>
        <v>0</v>
      </c>
      <c r="R47" s="170" t="s">
        <v>226</v>
      </c>
      <c r="S47" s="170" t="s">
        <v>145</v>
      </c>
      <c r="T47" s="171" t="s">
        <v>145</v>
      </c>
      <c r="U47" s="157">
        <v>0.48</v>
      </c>
      <c r="V47" s="157">
        <f>ROUND(E47*U47,2)</f>
        <v>16.649999999999999</v>
      </c>
      <c r="W47" s="157"/>
      <c r="X47" s="157" t="s">
        <v>167</v>
      </c>
      <c r="Y47" s="146"/>
      <c r="Z47" s="146"/>
      <c r="AA47" s="146"/>
      <c r="AB47" s="146"/>
      <c r="AC47" s="146"/>
      <c r="AD47" s="146"/>
      <c r="AE47" s="146"/>
      <c r="AF47" s="146"/>
      <c r="AG47" s="146" t="s">
        <v>168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5">
      <c r="A48" s="153"/>
      <c r="B48" s="154"/>
      <c r="C48" s="261" t="s">
        <v>227</v>
      </c>
      <c r="D48" s="262"/>
      <c r="E48" s="262"/>
      <c r="F48" s="262"/>
      <c r="G48" s="262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6"/>
      <c r="Z48" s="146"/>
      <c r="AA48" s="146"/>
      <c r="AB48" s="146"/>
      <c r="AC48" s="146"/>
      <c r="AD48" s="146"/>
      <c r="AE48" s="146"/>
      <c r="AF48" s="146"/>
      <c r="AG48" s="146" t="s">
        <v>170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5">
      <c r="A49" s="153"/>
      <c r="B49" s="154"/>
      <c r="C49" s="188" t="s">
        <v>228</v>
      </c>
      <c r="D49" s="179"/>
      <c r="E49" s="180">
        <v>27.54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6"/>
      <c r="Z49" s="146"/>
      <c r="AA49" s="146"/>
      <c r="AB49" s="146"/>
      <c r="AC49" s="146"/>
      <c r="AD49" s="146"/>
      <c r="AE49" s="146"/>
      <c r="AF49" s="146"/>
      <c r="AG49" s="146" t="s">
        <v>172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5">
      <c r="A50" s="153"/>
      <c r="B50" s="154"/>
      <c r="C50" s="188" t="s">
        <v>229</v>
      </c>
      <c r="D50" s="179"/>
      <c r="E50" s="180">
        <v>1.458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6"/>
      <c r="Z50" s="146"/>
      <c r="AA50" s="146"/>
      <c r="AB50" s="146"/>
      <c r="AC50" s="146"/>
      <c r="AD50" s="146"/>
      <c r="AE50" s="146"/>
      <c r="AF50" s="146"/>
      <c r="AG50" s="146" t="s">
        <v>172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5">
      <c r="A51" s="153"/>
      <c r="B51" s="154"/>
      <c r="C51" s="188" t="s">
        <v>230</v>
      </c>
      <c r="D51" s="179"/>
      <c r="E51" s="180">
        <v>0.91259999999999997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6"/>
      <c r="Z51" s="146"/>
      <c r="AA51" s="146"/>
      <c r="AB51" s="146"/>
      <c r="AC51" s="146"/>
      <c r="AD51" s="146"/>
      <c r="AE51" s="146"/>
      <c r="AF51" s="146"/>
      <c r="AG51" s="146" t="s">
        <v>172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5">
      <c r="A52" s="153"/>
      <c r="B52" s="154"/>
      <c r="C52" s="188" t="s">
        <v>231</v>
      </c>
      <c r="D52" s="179"/>
      <c r="E52" s="180">
        <v>2.0699999999999998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6"/>
      <c r="Z52" s="146"/>
      <c r="AA52" s="146"/>
      <c r="AB52" s="146"/>
      <c r="AC52" s="146"/>
      <c r="AD52" s="146"/>
      <c r="AE52" s="146"/>
      <c r="AF52" s="146"/>
      <c r="AG52" s="146" t="s">
        <v>172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5">
      <c r="A53" s="153"/>
      <c r="B53" s="154"/>
      <c r="C53" s="188" t="s">
        <v>232</v>
      </c>
      <c r="D53" s="179"/>
      <c r="E53" s="180">
        <v>2.7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6"/>
      <c r="Z53" s="146"/>
      <c r="AA53" s="146"/>
      <c r="AB53" s="146"/>
      <c r="AC53" s="146"/>
      <c r="AD53" s="146"/>
      <c r="AE53" s="146"/>
      <c r="AF53" s="146"/>
      <c r="AG53" s="146" t="s">
        <v>172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5">
      <c r="A54" s="165">
        <v>12</v>
      </c>
      <c r="B54" s="166" t="s">
        <v>233</v>
      </c>
      <c r="C54" s="175" t="s">
        <v>234</v>
      </c>
      <c r="D54" s="167" t="s">
        <v>235</v>
      </c>
      <c r="E54" s="168">
        <v>116.244</v>
      </c>
      <c r="F54" s="169"/>
      <c r="G54" s="170">
        <f>ROUND(E54*F54,2)</f>
        <v>0</v>
      </c>
      <c r="H54" s="169"/>
      <c r="I54" s="170">
        <f>ROUND(E54*H54,2)</f>
        <v>0</v>
      </c>
      <c r="J54" s="169"/>
      <c r="K54" s="170">
        <f>ROUND(E54*J54,2)</f>
        <v>0</v>
      </c>
      <c r="L54" s="170">
        <v>21</v>
      </c>
      <c r="M54" s="170">
        <f>G54*(1+L54/100)</f>
        <v>0</v>
      </c>
      <c r="N54" s="170">
        <v>3.9199999999999999E-2</v>
      </c>
      <c r="O54" s="170">
        <f>ROUND(E54*N54,2)</f>
        <v>4.5599999999999996</v>
      </c>
      <c r="P54" s="170">
        <v>0</v>
      </c>
      <c r="Q54" s="170">
        <f>ROUND(E54*P54,2)</f>
        <v>0</v>
      </c>
      <c r="R54" s="170" t="s">
        <v>226</v>
      </c>
      <c r="S54" s="170" t="s">
        <v>145</v>
      </c>
      <c r="T54" s="171" t="s">
        <v>145</v>
      </c>
      <c r="U54" s="157">
        <v>1.05</v>
      </c>
      <c r="V54" s="157">
        <f>ROUND(E54*U54,2)</f>
        <v>122.06</v>
      </c>
      <c r="W54" s="157"/>
      <c r="X54" s="157" t="s">
        <v>167</v>
      </c>
      <c r="Y54" s="146"/>
      <c r="Z54" s="146"/>
      <c r="AA54" s="146"/>
      <c r="AB54" s="146"/>
      <c r="AC54" s="146"/>
      <c r="AD54" s="146"/>
      <c r="AE54" s="146"/>
      <c r="AF54" s="146"/>
      <c r="AG54" s="146" t="s">
        <v>168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ht="21" outlineLevel="1" x14ac:dyDescent="0.25">
      <c r="A55" s="153"/>
      <c r="B55" s="154"/>
      <c r="C55" s="261" t="s">
        <v>236</v>
      </c>
      <c r="D55" s="262"/>
      <c r="E55" s="262"/>
      <c r="F55" s="262"/>
      <c r="G55" s="262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6"/>
      <c r="Z55" s="146"/>
      <c r="AA55" s="146"/>
      <c r="AB55" s="146"/>
      <c r="AC55" s="146"/>
      <c r="AD55" s="146"/>
      <c r="AE55" s="146"/>
      <c r="AF55" s="146"/>
      <c r="AG55" s="146" t="s">
        <v>170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72" t="str">
        <f>C55</f>
        <v>bednění svislé nebo šikmé (odkloněné), půdorysně přímé nebo zalomené, stěn základových patek ve volných nebo zapažených jámách, rýhách, šachtách, včetně případných vzpěr,</v>
      </c>
      <c r="BB55" s="146"/>
      <c r="BC55" s="146"/>
      <c r="BD55" s="146"/>
      <c r="BE55" s="146"/>
      <c r="BF55" s="146"/>
      <c r="BG55" s="146"/>
      <c r="BH55" s="146"/>
    </row>
    <row r="56" spans="1:60" outlineLevel="1" x14ac:dyDescent="0.25">
      <c r="A56" s="153"/>
      <c r="B56" s="154"/>
      <c r="C56" s="188" t="s">
        <v>237</v>
      </c>
      <c r="D56" s="179"/>
      <c r="E56" s="180">
        <v>87.48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6"/>
      <c r="Z56" s="146"/>
      <c r="AA56" s="146"/>
      <c r="AB56" s="146"/>
      <c r="AC56" s="146"/>
      <c r="AD56" s="146"/>
      <c r="AE56" s="146"/>
      <c r="AF56" s="146"/>
      <c r="AG56" s="146" t="s">
        <v>172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5">
      <c r="A57" s="153"/>
      <c r="B57" s="154"/>
      <c r="C57" s="188" t="s">
        <v>238</v>
      </c>
      <c r="D57" s="179"/>
      <c r="E57" s="180">
        <v>6.48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6"/>
      <c r="Z57" s="146"/>
      <c r="AA57" s="146"/>
      <c r="AB57" s="146"/>
      <c r="AC57" s="146"/>
      <c r="AD57" s="146"/>
      <c r="AE57" s="146"/>
      <c r="AF57" s="146"/>
      <c r="AG57" s="146" t="s">
        <v>172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5">
      <c r="A58" s="153"/>
      <c r="B58" s="154"/>
      <c r="C58" s="188" t="s">
        <v>239</v>
      </c>
      <c r="D58" s="179"/>
      <c r="E58" s="180">
        <v>3.7440000000000002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6"/>
      <c r="Z58" s="146"/>
      <c r="AA58" s="146"/>
      <c r="AB58" s="146"/>
      <c r="AC58" s="146"/>
      <c r="AD58" s="146"/>
      <c r="AE58" s="146"/>
      <c r="AF58" s="146"/>
      <c r="AG58" s="146" t="s">
        <v>172</v>
      </c>
      <c r="AH58" s="146">
        <v>0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5">
      <c r="A59" s="153"/>
      <c r="B59" s="154"/>
      <c r="C59" s="188" t="s">
        <v>240</v>
      </c>
      <c r="D59" s="179"/>
      <c r="E59" s="180">
        <v>7.74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6"/>
      <c r="Z59" s="146"/>
      <c r="AA59" s="146"/>
      <c r="AB59" s="146"/>
      <c r="AC59" s="146"/>
      <c r="AD59" s="146"/>
      <c r="AE59" s="146"/>
      <c r="AF59" s="146"/>
      <c r="AG59" s="146" t="s">
        <v>172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5">
      <c r="A60" s="153"/>
      <c r="B60" s="154"/>
      <c r="C60" s="188" t="s">
        <v>241</v>
      </c>
      <c r="D60" s="179"/>
      <c r="E60" s="180">
        <v>10.8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6"/>
      <c r="Z60" s="146"/>
      <c r="AA60" s="146"/>
      <c r="AB60" s="146"/>
      <c r="AC60" s="146"/>
      <c r="AD60" s="146"/>
      <c r="AE60" s="146"/>
      <c r="AF60" s="146"/>
      <c r="AG60" s="146" t="s">
        <v>172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5">
      <c r="A61" s="165">
        <v>13</v>
      </c>
      <c r="B61" s="166" t="s">
        <v>242</v>
      </c>
      <c r="C61" s="175" t="s">
        <v>243</v>
      </c>
      <c r="D61" s="167" t="s">
        <v>235</v>
      </c>
      <c r="E61" s="168">
        <v>116.244</v>
      </c>
      <c r="F61" s="169"/>
      <c r="G61" s="170">
        <f>ROUND(E61*F61,2)</f>
        <v>0</v>
      </c>
      <c r="H61" s="169"/>
      <c r="I61" s="170">
        <f>ROUND(E61*H61,2)</f>
        <v>0</v>
      </c>
      <c r="J61" s="169"/>
      <c r="K61" s="170">
        <f>ROUND(E61*J61,2)</f>
        <v>0</v>
      </c>
      <c r="L61" s="170">
        <v>21</v>
      </c>
      <c r="M61" s="170">
        <f>G61*(1+L61/100)</f>
        <v>0</v>
      </c>
      <c r="N61" s="170">
        <v>0</v>
      </c>
      <c r="O61" s="170">
        <f>ROUND(E61*N61,2)</f>
        <v>0</v>
      </c>
      <c r="P61" s="170">
        <v>0</v>
      </c>
      <c r="Q61" s="170">
        <f>ROUND(E61*P61,2)</f>
        <v>0</v>
      </c>
      <c r="R61" s="170" t="s">
        <v>226</v>
      </c>
      <c r="S61" s="170" t="s">
        <v>145</v>
      </c>
      <c r="T61" s="171" t="s">
        <v>145</v>
      </c>
      <c r="U61" s="157">
        <v>0.32</v>
      </c>
      <c r="V61" s="157">
        <f>ROUND(E61*U61,2)</f>
        <v>37.200000000000003</v>
      </c>
      <c r="W61" s="157"/>
      <c r="X61" s="157" t="s">
        <v>167</v>
      </c>
      <c r="Y61" s="146"/>
      <c r="Z61" s="146"/>
      <c r="AA61" s="146"/>
      <c r="AB61" s="146"/>
      <c r="AC61" s="146"/>
      <c r="AD61" s="146"/>
      <c r="AE61" s="146"/>
      <c r="AF61" s="146"/>
      <c r="AG61" s="146" t="s">
        <v>168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ht="21" outlineLevel="1" x14ac:dyDescent="0.25">
      <c r="A62" s="153"/>
      <c r="B62" s="154"/>
      <c r="C62" s="261" t="s">
        <v>236</v>
      </c>
      <c r="D62" s="262"/>
      <c r="E62" s="262"/>
      <c r="F62" s="262"/>
      <c r="G62" s="262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6"/>
      <c r="Z62" s="146"/>
      <c r="AA62" s="146"/>
      <c r="AB62" s="146"/>
      <c r="AC62" s="146"/>
      <c r="AD62" s="146"/>
      <c r="AE62" s="146"/>
      <c r="AF62" s="146"/>
      <c r="AG62" s="146" t="s">
        <v>170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72" t="str">
        <f>C62</f>
        <v>bednění svislé nebo šikmé (odkloněné), půdorysně přímé nebo zalomené, stěn základových patek ve volných nebo zapažených jámách, rýhách, šachtách, včetně případných vzpěr,</v>
      </c>
      <c r="BB62" s="146"/>
      <c r="BC62" s="146"/>
      <c r="BD62" s="146"/>
      <c r="BE62" s="146"/>
      <c r="BF62" s="146"/>
      <c r="BG62" s="146"/>
      <c r="BH62" s="146"/>
    </row>
    <row r="63" spans="1:60" outlineLevel="1" x14ac:dyDescent="0.25">
      <c r="A63" s="153"/>
      <c r="B63" s="154"/>
      <c r="C63" s="188" t="s">
        <v>244</v>
      </c>
      <c r="D63" s="179"/>
      <c r="E63" s="180">
        <v>116.244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6"/>
      <c r="Z63" s="146"/>
      <c r="AA63" s="146"/>
      <c r="AB63" s="146"/>
      <c r="AC63" s="146"/>
      <c r="AD63" s="146"/>
      <c r="AE63" s="146"/>
      <c r="AF63" s="146"/>
      <c r="AG63" s="146" t="s">
        <v>172</v>
      </c>
      <c r="AH63" s="146">
        <v>5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5">
      <c r="A64" s="165">
        <v>14</v>
      </c>
      <c r="B64" s="166" t="s">
        <v>245</v>
      </c>
      <c r="C64" s="175" t="s">
        <v>246</v>
      </c>
      <c r="D64" s="167" t="s">
        <v>198</v>
      </c>
      <c r="E64" s="168">
        <v>9.8979999999999997</v>
      </c>
      <c r="F64" s="169"/>
      <c r="G64" s="170">
        <f>ROUND(E64*F64,2)</f>
        <v>0</v>
      </c>
      <c r="H64" s="169"/>
      <c r="I64" s="170">
        <f>ROUND(E64*H64,2)</f>
        <v>0</v>
      </c>
      <c r="J64" s="169"/>
      <c r="K64" s="170">
        <f>ROUND(E64*J64,2)</f>
        <v>0</v>
      </c>
      <c r="L64" s="170">
        <v>21</v>
      </c>
      <c r="M64" s="170">
        <f>G64*(1+L64/100)</f>
        <v>0</v>
      </c>
      <c r="N64" s="170">
        <v>1.0211600000000001</v>
      </c>
      <c r="O64" s="170">
        <f>ROUND(E64*N64,2)</f>
        <v>10.11</v>
      </c>
      <c r="P64" s="170">
        <v>0</v>
      </c>
      <c r="Q64" s="170">
        <f>ROUND(E64*P64,2)</f>
        <v>0</v>
      </c>
      <c r="R64" s="170" t="s">
        <v>226</v>
      </c>
      <c r="S64" s="170" t="s">
        <v>145</v>
      </c>
      <c r="T64" s="171" t="s">
        <v>145</v>
      </c>
      <c r="U64" s="157">
        <v>23.530999999999999</v>
      </c>
      <c r="V64" s="157">
        <f>ROUND(E64*U64,2)</f>
        <v>232.91</v>
      </c>
      <c r="W64" s="157"/>
      <c r="X64" s="157" t="s">
        <v>167</v>
      </c>
      <c r="Y64" s="146"/>
      <c r="Z64" s="146"/>
      <c r="AA64" s="146"/>
      <c r="AB64" s="146"/>
      <c r="AC64" s="146"/>
      <c r="AD64" s="146"/>
      <c r="AE64" s="146"/>
      <c r="AF64" s="146"/>
      <c r="AG64" s="146" t="s">
        <v>168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 x14ac:dyDescent="0.25">
      <c r="A65" s="153"/>
      <c r="B65" s="154"/>
      <c r="C65" s="261" t="s">
        <v>247</v>
      </c>
      <c r="D65" s="262"/>
      <c r="E65" s="262"/>
      <c r="F65" s="262"/>
      <c r="G65" s="262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6"/>
      <c r="Z65" s="146"/>
      <c r="AA65" s="146"/>
      <c r="AB65" s="146"/>
      <c r="AC65" s="146"/>
      <c r="AD65" s="146"/>
      <c r="AE65" s="146"/>
      <c r="AF65" s="146"/>
      <c r="AG65" s="146" t="s">
        <v>170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5">
      <c r="A66" s="153"/>
      <c r="B66" s="154"/>
      <c r="C66" s="188" t="s">
        <v>248</v>
      </c>
      <c r="D66" s="179"/>
      <c r="E66" s="180">
        <v>9.8979999999999997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6"/>
      <c r="Z66" s="146"/>
      <c r="AA66" s="146"/>
      <c r="AB66" s="146"/>
      <c r="AC66" s="146"/>
      <c r="AD66" s="146"/>
      <c r="AE66" s="146"/>
      <c r="AF66" s="146"/>
      <c r="AG66" s="146" t="s">
        <v>172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 x14ac:dyDescent="0.25">
      <c r="A67" s="165">
        <v>15</v>
      </c>
      <c r="B67" s="166" t="s">
        <v>249</v>
      </c>
      <c r="C67" s="175" t="s">
        <v>250</v>
      </c>
      <c r="D67" s="167" t="s">
        <v>165</v>
      </c>
      <c r="E67" s="168">
        <v>40.141800000000003</v>
      </c>
      <c r="F67" s="169"/>
      <c r="G67" s="170">
        <f>ROUND(E67*F67,2)</f>
        <v>0</v>
      </c>
      <c r="H67" s="169"/>
      <c r="I67" s="170">
        <f>ROUND(E67*H67,2)</f>
        <v>0</v>
      </c>
      <c r="J67" s="169"/>
      <c r="K67" s="170">
        <f>ROUND(E67*J67,2)</f>
        <v>0</v>
      </c>
      <c r="L67" s="170">
        <v>21</v>
      </c>
      <c r="M67" s="170">
        <f>G67*(1+L67/100)</f>
        <v>0</v>
      </c>
      <c r="N67" s="170">
        <v>2.5249999999999999</v>
      </c>
      <c r="O67" s="170">
        <f>ROUND(E67*N67,2)</f>
        <v>101.36</v>
      </c>
      <c r="P67" s="170">
        <v>0</v>
      </c>
      <c r="Q67" s="170">
        <f>ROUND(E67*P67,2)</f>
        <v>0</v>
      </c>
      <c r="R67" s="170" t="s">
        <v>226</v>
      </c>
      <c r="S67" s="170" t="s">
        <v>145</v>
      </c>
      <c r="T67" s="171" t="s">
        <v>145</v>
      </c>
      <c r="U67" s="157">
        <v>0.59899999999999998</v>
      </c>
      <c r="V67" s="157">
        <f>ROUND(E67*U67,2)</f>
        <v>24.04</v>
      </c>
      <c r="W67" s="157"/>
      <c r="X67" s="157" t="s">
        <v>167</v>
      </c>
      <c r="Y67" s="146"/>
      <c r="Z67" s="146"/>
      <c r="AA67" s="146"/>
      <c r="AB67" s="146"/>
      <c r="AC67" s="146"/>
      <c r="AD67" s="146"/>
      <c r="AE67" s="146"/>
      <c r="AF67" s="146"/>
      <c r="AG67" s="146" t="s">
        <v>168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 x14ac:dyDescent="0.25">
      <c r="A68" s="153"/>
      <c r="B68" s="154"/>
      <c r="C68" s="261" t="s">
        <v>251</v>
      </c>
      <c r="D68" s="262"/>
      <c r="E68" s="262"/>
      <c r="F68" s="262"/>
      <c r="G68" s="262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6"/>
      <c r="Z68" s="146"/>
      <c r="AA68" s="146"/>
      <c r="AB68" s="146"/>
      <c r="AC68" s="146"/>
      <c r="AD68" s="146"/>
      <c r="AE68" s="146"/>
      <c r="AF68" s="146"/>
      <c r="AG68" s="146" t="s">
        <v>170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5">
      <c r="A69" s="153"/>
      <c r="B69" s="154"/>
      <c r="C69" s="188" t="s">
        <v>252</v>
      </c>
      <c r="D69" s="179"/>
      <c r="E69" s="180">
        <v>18.467400000000001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6"/>
      <c r="Z69" s="146"/>
      <c r="AA69" s="146"/>
      <c r="AB69" s="146"/>
      <c r="AC69" s="146"/>
      <c r="AD69" s="146"/>
      <c r="AE69" s="146"/>
      <c r="AF69" s="146"/>
      <c r="AG69" s="146" t="s">
        <v>172</v>
      </c>
      <c r="AH69" s="146">
        <v>0</v>
      </c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5">
      <c r="A70" s="153"/>
      <c r="B70" s="154"/>
      <c r="C70" s="188" t="s">
        <v>253</v>
      </c>
      <c r="D70" s="179"/>
      <c r="E70" s="180">
        <v>2.4359999999999999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6"/>
      <c r="Z70" s="146"/>
      <c r="AA70" s="146"/>
      <c r="AB70" s="146"/>
      <c r="AC70" s="146"/>
      <c r="AD70" s="146"/>
      <c r="AE70" s="146"/>
      <c r="AF70" s="146"/>
      <c r="AG70" s="146" t="s">
        <v>172</v>
      </c>
      <c r="AH70" s="146">
        <v>0</v>
      </c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5">
      <c r="A71" s="153"/>
      <c r="B71" s="154"/>
      <c r="C71" s="188" t="s">
        <v>254</v>
      </c>
      <c r="D71" s="179"/>
      <c r="E71" s="180">
        <v>11.8125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6"/>
      <c r="Z71" s="146"/>
      <c r="AA71" s="146"/>
      <c r="AB71" s="146"/>
      <c r="AC71" s="146"/>
      <c r="AD71" s="146"/>
      <c r="AE71" s="146"/>
      <c r="AF71" s="146"/>
      <c r="AG71" s="146" t="s">
        <v>172</v>
      </c>
      <c r="AH71" s="146">
        <v>0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5">
      <c r="A72" s="153"/>
      <c r="B72" s="154"/>
      <c r="C72" s="188" t="s">
        <v>255</v>
      </c>
      <c r="D72" s="179"/>
      <c r="E72" s="180">
        <v>5.9859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6"/>
      <c r="Z72" s="146"/>
      <c r="AA72" s="146"/>
      <c r="AB72" s="146"/>
      <c r="AC72" s="146"/>
      <c r="AD72" s="146"/>
      <c r="AE72" s="146"/>
      <c r="AF72" s="146"/>
      <c r="AG72" s="146" t="s">
        <v>172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5">
      <c r="A73" s="153"/>
      <c r="B73" s="154"/>
      <c r="C73" s="188" t="s">
        <v>256</v>
      </c>
      <c r="D73" s="179"/>
      <c r="E73" s="180">
        <v>1.44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6"/>
      <c r="Z73" s="146"/>
      <c r="AA73" s="146"/>
      <c r="AB73" s="146"/>
      <c r="AC73" s="146"/>
      <c r="AD73" s="146"/>
      <c r="AE73" s="146"/>
      <c r="AF73" s="146"/>
      <c r="AG73" s="146" t="s">
        <v>172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5">
      <c r="A74" s="165">
        <v>16</v>
      </c>
      <c r="B74" s="166" t="s">
        <v>257</v>
      </c>
      <c r="C74" s="175" t="s">
        <v>258</v>
      </c>
      <c r="D74" s="167" t="s">
        <v>235</v>
      </c>
      <c r="E74" s="168">
        <v>263.21199999999999</v>
      </c>
      <c r="F74" s="169"/>
      <c r="G74" s="170">
        <f>ROUND(E74*F74,2)</f>
        <v>0</v>
      </c>
      <c r="H74" s="169"/>
      <c r="I74" s="170">
        <f>ROUND(E74*H74,2)</f>
        <v>0</v>
      </c>
      <c r="J74" s="169"/>
      <c r="K74" s="170">
        <f>ROUND(E74*J74,2)</f>
        <v>0</v>
      </c>
      <c r="L74" s="170">
        <v>21</v>
      </c>
      <c r="M74" s="170">
        <f>G74*(1+L74/100)</f>
        <v>0</v>
      </c>
      <c r="N74" s="170">
        <v>3.9309999999999998E-2</v>
      </c>
      <c r="O74" s="170">
        <f>ROUND(E74*N74,2)</f>
        <v>10.35</v>
      </c>
      <c r="P74" s="170">
        <v>0</v>
      </c>
      <c r="Q74" s="170">
        <f>ROUND(E74*P74,2)</f>
        <v>0</v>
      </c>
      <c r="R74" s="170" t="s">
        <v>226</v>
      </c>
      <c r="S74" s="170" t="s">
        <v>145</v>
      </c>
      <c r="T74" s="171" t="s">
        <v>145</v>
      </c>
      <c r="U74" s="157">
        <v>0.65</v>
      </c>
      <c r="V74" s="157">
        <f>ROUND(E74*U74,2)</f>
        <v>171.09</v>
      </c>
      <c r="W74" s="157"/>
      <c r="X74" s="157" t="s">
        <v>167</v>
      </c>
      <c r="Y74" s="146"/>
      <c r="Z74" s="146"/>
      <c r="AA74" s="146"/>
      <c r="AB74" s="146"/>
      <c r="AC74" s="146"/>
      <c r="AD74" s="146"/>
      <c r="AE74" s="146"/>
      <c r="AF74" s="146"/>
      <c r="AG74" s="146" t="s">
        <v>168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ht="21" outlineLevel="1" x14ac:dyDescent="0.25">
      <c r="A75" s="153"/>
      <c r="B75" s="154"/>
      <c r="C75" s="261" t="s">
        <v>259</v>
      </c>
      <c r="D75" s="262"/>
      <c r="E75" s="262"/>
      <c r="F75" s="262"/>
      <c r="G75" s="262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6"/>
      <c r="Z75" s="146"/>
      <c r="AA75" s="146"/>
      <c r="AB75" s="146"/>
      <c r="AC75" s="146"/>
      <c r="AD75" s="146"/>
      <c r="AE75" s="146"/>
      <c r="AF75" s="146"/>
      <c r="AG75" s="146" t="s">
        <v>170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72" t="str">
        <f>C75</f>
        <v>bednění svislé nebo šikmé (odkloněné), půdorysně přímé nebo zalomené základových zdí ve volných nebo zapažených jámách, rýhách, šachtách, včetně případných vzpěr,</v>
      </c>
      <c r="BB75" s="146"/>
      <c r="BC75" s="146"/>
      <c r="BD75" s="146"/>
      <c r="BE75" s="146"/>
      <c r="BF75" s="146"/>
      <c r="BG75" s="146"/>
      <c r="BH75" s="146"/>
    </row>
    <row r="76" spans="1:60" outlineLevel="1" x14ac:dyDescent="0.25">
      <c r="A76" s="153"/>
      <c r="B76" s="154"/>
      <c r="C76" s="188" t="s">
        <v>260</v>
      </c>
      <c r="D76" s="179"/>
      <c r="E76" s="180">
        <v>123.116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6"/>
      <c r="Z76" s="146"/>
      <c r="AA76" s="146"/>
      <c r="AB76" s="146"/>
      <c r="AC76" s="146"/>
      <c r="AD76" s="146"/>
      <c r="AE76" s="146"/>
      <c r="AF76" s="146"/>
      <c r="AG76" s="146" t="s">
        <v>172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5">
      <c r="A77" s="153"/>
      <c r="B77" s="154"/>
      <c r="C77" s="188" t="s">
        <v>261</v>
      </c>
      <c r="D77" s="179"/>
      <c r="E77" s="180">
        <v>15.68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6"/>
      <c r="Z77" s="146"/>
      <c r="AA77" s="146"/>
      <c r="AB77" s="146"/>
      <c r="AC77" s="146"/>
      <c r="AD77" s="146"/>
      <c r="AE77" s="146"/>
      <c r="AF77" s="146"/>
      <c r="AG77" s="146" t="s">
        <v>172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5">
      <c r="A78" s="153"/>
      <c r="B78" s="154"/>
      <c r="C78" s="188" t="s">
        <v>262</v>
      </c>
      <c r="D78" s="179"/>
      <c r="E78" s="180">
        <v>78.75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6"/>
      <c r="Z78" s="146"/>
      <c r="AA78" s="146"/>
      <c r="AB78" s="146"/>
      <c r="AC78" s="146"/>
      <c r="AD78" s="146"/>
      <c r="AE78" s="146"/>
      <c r="AF78" s="146"/>
      <c r="AG78" s="146" t="s">
        <v>172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5">
      <c r="A79" s="153"/>
      <c r="B79" s="154"/>
      <c r="C79" s="188" t="s">
        <v>263</v>
      </c>
      <c r="D79" s="179"/>
      <c r="E79" s="180">
        <v>39.905999999999999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6"/>
      <c r="Z79" s="146"/>
      <c r="AA79" s="146"/>
      <c r="AB79" s="146"/>
      <c r="AC79" s="146"/>
      <c r="AD79" s="146"/>
      <c r="AE79" s="146"/>
      <c r="AF79" s="146"/>
      <c r="AG79" s="146" t="s">
        <v>172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5">
      <c r="A80" s="153"/>
      <c r="B80" s="154"/>
      <c r="C80" s="188" t="s">
        <v>264</v>
      </c>
      <c r="D80" s="179"/>
      <c r="E80" s="180">
        <v>5.76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6"/>
      <c r="Z80" s="146"/>
      <c r="AA80" s="146"/>
      <c r="AB80" s="146"/>
      <c r="AC80" s="146"/>
      <c r="AD80" s="146"/>
      <c r="AE80" s="146"/>
      <c r="AF80" s="146"/>
      <c r="AG80" s="146" t="s">
        <v>172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5">
      <c r="A81" s="165">
        <v>17</v>
      </c>
      <c r="B81" s="166" t="s">
        <v>265</v>
      </c>
      <c r="C81" s="175" t="s">
        <v>266</v>
      </c>
      <c r="D81" s="167" t="s">
        <v>235</v>
      </c>
      <c r="E81" s="168">
        <v>263.21199999999999</v>
      </c>
      <c r="F81" s="169"/>
      <c r="G81" s="170">
        <f>ROUND(E81*F81,2)</f>
        <v>0</v>
      </c>
      <c r="H81" s="169"/>
      <c r="I81" s="170">
        <f>ROUND(E81*H81,2)</f>
        <v>0</v>
      </c>
      <c r="J81" s="169"/>
      <c r="K81" s="170">
        <f>ROUND(E81*J81,2)</f>
        <v>0</v>
      </c>
      <c r="L81" s="170">
        <v>21</v>
      </c>
      <c r="M81" s="170">
        <f>G81*(1+L81/100)</f>
        <v>0</v>
      </c>
      <c r="N81" s="170">
        <v>0</v>
      </c>
      <c r="O81" s="170">
        <f>ROUND(E81*N81,2)</f>
        <v>0</v>
      </c>
      <c r="P81" s="170">
        <v>0</v>
      </c>
      <c r="Q81" s="170">
        <f>ROUND(E81*P81,2)</f>
        <v>0</v>
      </c>
      <c r="R81" s="170" t="s">
        <v>226</v>
      </c>
      <c r="S81" s="170" t="s">
        <v>145</v>
      </c>
      <c r="T81" s="171" t="s">
        <v>145</v>
      </c>
      <c r="U81" s="157">
        <v>0.35</v>
      </c>
      <c r="V81" s="157">
        <f>ROUND(E81*U81,2)</f>
        <v>92.12</v>
      </c>
      <c r="W81" s="157"/>
      <c r="X81" s="157" t="s">
        <v>167</v>
      </c>
      <c r="Y81" s="146"/>
      <c r="Z81" s="146"/>
      <c r="AA81" s="146"/>
      <c r="AB81" s="146"/>
      <c r="AC81" s="146"/>
      <c r="AD81" s="146"/>
      <c r="AE81" s="146"/>
      <c r="AF81" s="146"/>
      <c r="AG81" s="146" t="s">
        <v>168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ht="21" outlineLevel="1" x14ac:dyDescent="0.25">
      <c r="A82" s="153"/>
      <c r="B82" s="154"/>
      <c r="C82" s="261" t="s">
        <v>259</v>
      </c>
      <c r="D82" s="262"/>
      <c r="E82" s="262"/>
      <c r="F82" s="262"/>
      <c r="G82" s="262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6"/>
      <c r="Z82" s="146"/>
      <c r="AA82" s="146"/>
      <c r="AB82" s="146"/>
      <c r="AC82" s="146"/>
      <c r="AD82" s="146"/>
      <c r="AE82" s="146"/>
      <c r="AF82" s="146"/>
      <c r="AG82" s="146" t="s">
        <v>170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72" t="str">
        <f>C82</f>
        <v>bednění svislé nebo šikmé (odkloněné), půdorysně přímé nebo zalomené základových zdí ve volných nebo zapažených jámách, rýhách, šachtách, včetně případných vzpěr,</v>
      </c>
      <c r="BB82" s="146"/>
      <c r="BC82" s="146"/>
      <c r="BD82" s="146"/>
      <c r="BE82" s="146"/>
      <c r="BF82" s="146"/>
      <c r="BG82" s="146"/>
      <c r="BH82" s="146"/>
    </row>
    <row r="83" spans="1:60" outlineLevel="1" x14ac:dyDescent="0.25">
      <c r="A83" s="153"/>
      <c r="B83" s="154"/>
      <c r="C83" s="188" t="s">
        <v>267</v>
      </c>
      <c r="D83" s="179"/>
      <c r="E83" s="180">
        <v>263.21199999999999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6"/>
      <c r="Z83" s="146"/>
      <c r="AA83" s="146"/>
      <c r="AB83" s="146"/>
      <c r="AC83" s="146"/>
      <c r="AD83" s="146"/>
      <c r="AE83" s="146"/>
      <c r="AF83" s="146"/>
      <c r="AG83" s="146" t="s">
        <v>172</v>
      </c>
      <c r="AH83" s="146">
        <v>5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5">
      <c r="A84" s="165">
        <v>18</v>
      </c>
      <c r="B84" s="166" t="s">
        <v>268</v>
      </c>
      <c r="C84" s="175" t="s">
        <v>269</v>
      </c>
      <c r="D84" s="167" t="s">
        <v>198</v>
      </c>
      <c r="E84" s="168">
        <v>2.2959999999999998</v>
      </c>
      <c r="F84" s="169"/>
      <c r="G84" s="170">
        <f>ROUND(E84*F84,2)</f>
        <v>0</v>
      </c>
      <c r="H84" s="169"/>
      <c r="I84" s="170">
        <f>ROUND(E84*H84,2)</f>
        <v>0</v>
      </c>
      <c r="J84" s="169"/>
      <c r="K84" s="170">
        <f>ROUND(E84*J84,2)</f>
        <v>0</v>
      </c>
      <c r="L84" s="170">
        <v>21</v>
      </c>
      <c r="M84" s="170">
        <f>G84*(1+L84/100)</f>
        <v>0</v>
      </c>
      <c r="N84" s="170">
        <v>1.02159</v>
      </c>
      <c r="O84" s="170">
        <f>ROUND(E84*N84,2)</f>
        <v>2.35</v>
      </c>
      <c r="P84" s="170">
        <v>0</v>
      </c>
      <c r="Q84" s="170">
        <f>ROUND(E84*P84,2)</f>
        <v>0</v>
      </c>
      <c r="R84" s="170" t="s">
        <v>226</v>
      </c>
      <c r="S84" s="170" t="s">
        <v>145</v>
      </c>
      <c r="T84" s="171" t="s">
        <v>145</v>
      </c>
      <c r="U84" s="157">
        <v>21.751999999999999</v>
      </c>
      <c r="V84" s="157">
        <f>ROUND(E84*U84,2)</f>
        <v>49.94</v>
      </c>
      <c r="W84" s="157"/>
      <c r="X84" s="157" t="s">
        <v>167</v>
      </c>
      <c r="Y84" s="146"/>
      <c r="Z84" s="146"/>
      <c r="AA84" s="146"/>
      <c r="AB84" s="146"/>
      <c r="AC84" s="146"/>
      <c r="AD84" s="146"/>
      <c r="AE84" s="146"/>
      <c r="AF84" s="146"/>
      <c r="AG84" s="146" t="s">
        <v>168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1" x14ac:dyDescent="0.25">
      <c r="A85" s="153"/>
      <c r="B85" s="154"/>
      <c r="C85" s="261" t="s">
        <v>247</v>
      </c>
      <c r="D85" s="262"/>
      <c r="E85" s="262"/>
      <c r="F85" s="262"/>
      <c r="G85" s="262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6"/>
      <c r="Z85" s="146"/>
      <c r="AA85" s="146"/>
      <c r="AB85" s="146"/>
      <c r="AC85" s="146"/>
      <c r="AD85" s="146"/>
      <c r="AE85" s="146"/>
      <c r="AF85" s="146"/>
      <c r="AG85" s="146" t="s">
        <v>170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1" x14ac:dyDescent="0.25">
      <c r="A86" s="153"/>
      <c r="B86" s="154"/>
      <c r="C86" s="188" t="s">
        <v>270</v>
      </c>
      <c r="D86" s="179"/>
      <c r="E86" s="180">
        <v>2.2959999999999998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6"/>
      <c r="Z86" s="146"/>
      <c r="AA86" s="146"/>
      <c r="AB86" s="146"/>
      <c r="AC86" s="146"/>
      <c r="AD86" s="146"/>
      <c r="AE86" s="146"/>
      <c r="AF86" s="146"/>
      <c r="AG86" s="146" t="s">
        <v>172</v>
      </c>
      <c r="AH86" s="146">
        <v>0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1" x14ac:dyDescent="0.25">
      <c r="A87" s="165">
        <v>19</v>
      </c>
      <c r="B87" s="166" t="s">
        <v>271</v>
      </c>
      <c r="C87" s="175" t="s">
        <v>272</v>
      </c>
      <c r="D87" s="167" t="s">
        <v>198</v>
      </c>
      <c r="E87" s="168">
        <v>2.3730000000000002</v>
      </c>
      <c r="F87" s="169"/>
      <c r="G87" s="170">
        <f>ROUND(E87*F87,2)</f>
        <v>0</v>
      </c>
      <c r="H87" s="169"/>
      <c r="I87" s="170">
        <f>ROUND(E87*H87,2)</f>
        <v>0</v>
      </c>
      <c r="J87" s="169"/>
      <c r="K87" s="170">
        <f>ROUND(E87*J87,2)</f>
        <v>0</v>
      </c>
      <c r="L87" s="170">
        <v>21</v>
      </c>
      <c r="M87" s="170">
        <f>G87*(1+L87/100)</f>
        <v>0</v>
      </c>
      <c r="N87" s="170">
        <v>1.0210999999999999</v>
      </c>
      <c r="O87" s="170">
        <f>ROUND(E87*N87,2)</f>
        <v>2.42</v>
      </c>
      <c r="P87" s="170">
        <v>0</v>
      </c>
      <c r="Q87" s="170">
        <f>ROUND(E87*P87,2)</f>
        <v>0</v>
      </c>
      <c r="R87" s="170" t="s">
        <v>226</v>
      </c>
      <c r="S87" s="170" t="s">
        <v>145</v>
      </c>
      <c r="T87" s="171" t="s">
        <v>145</v>
      </c>
      <c r="U87" s="157">
        <v>29.292000000000002</v>
      </c>
      <c r="V87" s="157">
        <f>ROUND(E87*U87,2)</f>
        <v>69.510000000000005</v>
      </c>
      <c r="W87" s="157"/>
      <c r="X87" s="157" t="s">
        <v>167</v>
      </c>
      <c r="Y87" s="146"/>
      <c r="Z87" s="146"/>
      <c r="AA87" s="146"/>
      <c r="AB87" s="146"/>
      <c r="AC87" s="146"/>
      <c r="AD87" s="146"/>
      <c r="AE87" s="146"/>
      <c r="AF87" s="146"/>
      <c r="AG87" s="146" t="s">
        <v>168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1" x14ac:dyDescent="0.25">
      <c r="A88" s="153"/>
      <c r="B88" s="154"/>
      <c r="C88" s="261" t="s">
        <v>247</v>
      </c>
      <c r="D88" s="262"/>
      <c r="E88" s="262"/>
      <c r="F88" s="262"/>
      <c r="G88" s="262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6"/>
      <c r="Z88" s="146"/>
      <c r="AA88" s="146"/>
      <c r="AB88" s="146"/>
      <c r="AC88" s="146"/>
      <c r="AD88" s="146"/>
      <c r="AE88" s="146"/>
      <c r="AF88" s="146"/>
      <c r="AG88" s="146" t="s">
        <v>170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 x14ac:dyDescent="0.25">
      <c r="A89" s="153"/>
      <c r="B89" s="154"/>
      <c r="C89" s="188" t="s">
        <v>273</v>
      </c>
      <c r="D89" s="179"/>
      <c r="E89" s="180">
        <v>2.3730000000000002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6"/>
      <c r="Z89" s="146"/>
      <c r="AA89" s="146"/>
      <c r="AB89" s="146"/>
      <c r="AC89" s="146"/>
      <c r="AD89" s="146"/>
      <c r="AE89" s="146"/>
      <c r="AF89" s="146"/>
      <c r="AG89" s="146" t="s">
        <v>172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x14ac:dyDescent="0.25">
      <c r="A90" s="159" t="s">
        <v>140</v>
      </c>
      <c r="B90" s="160" t="s">
        <v>76</v>
      </c>
      <c r="C90" s="174" t="s">
        <v>77</v>
      </c>
      <c r="D90" s="161"/>
      <c r="E90" s="162"/>
      <c r="F90" s="163"/>
      <c r="G90" s="163">
        <f>SUMIF(AG91:AG93,"&lt;&gt;NOR",G91:G93)</f>
        <v>0</v>
      </c>
      <c r="H90" s="163"/>
      <c r="I90" s="163">
        <f>SUM(I91:I93)</f>
        <v>0</v>
      </c>
      <c r="J90" s="163"/>
      <c r="K90" s="163">
        <f>SUM(K91:K93)</f>
        <v>0</v>
      </c>
      <c r="L90" s="163"/>
      <c r="M90" s="163">
        <f>SUM(M91:M93)</f>
        <v>0</v>
      </c>
      <c r="N90" s="163"/>
      <c r="O90" s="163">
        <f>SUM(O91:O93)</f>
        <v>0.32</v>
      </c>
      <c r="P90" s="163"/>
      <c r="Q90" s="163">
        <f>SUM(Q91:Q93)</f>
        <v>0</v>
      </c>
      <c r="R90" s="163"/>
      <c r="S90" s="163"/>
      <c r="T90" s="164"/>
      <c r="U90" s="158"/>
      <c r="V90" s="158">
        <f>SUM(V91:V93)</f>
        <v>60.64</v>
      </c>
      <c r="W90" s="158"/>
      <c r="X90" s="158"/>
      <c r="AG90" t="s">
        <v>141</v>
      </c>
    </row>
    <row r="91" spans="1:60" outlineLevel="1" x14ac:dyDescent="0.25">
      <c r="A91" s="165">
        <v>20</v>
      </c>
      <c r="B91" s="166" t="s">
        <v>274</v>
      </c>
      <c r="C91" s="175" t="s">
        <v>275</v>
      </c>
      <c r="D91" s="167" t="s">
        <v>235</v>
      </c>
      <c r="E91" s="168">
        <v>645.10350000000005</v>
      </c>
      <c r="F91" s="169"/>
      <c r="G91" s="170">
        <f>ROUND(E91*F91,2)</f>
        <v>0</v>
      </c>
      <c r="H91" s="169"/>
      <c r="I91" s="170">
        <f>ROUND(E91*H91,2)</f>
        <v>0</v>
      </c>
      <c r="J91" s="169"/>
      <c r="K91" s="170">
        <f>ROUND(E91*J91,2)</f>
        <v>0</v>
      </c>
      <c r="L91" s="170">
        <v>21</v>
      </c>
      <c r="M91" s="170">
        <f>G91*(1+L91/100)</f>
        <v>0</v>
      </c>
      <c r="N91" s="170">
        <v>5.0000000000000001E-4</v>
      </c>
      <c r="O91" s="170">
        <f>ROUND(E91*N91,2)</f>
        <v>0.32</v>
      </c>
      <c r="P91" s="170">
        <v>0</v>
      </c>
      <c r="Q91" s="170">
        <f>ROUND(E91*P91,2)</f>
        <v>0</v>
      </c>
      <c r="R91" s="170" t="s">
        <v>221</v>
      </c>
      <c r="S91" s="170" t="s">
        <v>145</v>
      </c>
      <c r="T91" s="171" t="s">
        <v>145</v>
      </c>
      <c r="U91" s="157">
        <v>9.4E-2</v>
      </c>
      <c r="V91" s="157">
        <f>ROUND(E91*U91,2)</f>
        <v>60.64</v>
      </c>
      <c r="W91" s="157"/>
      <c r="X91" s="157" t="s">
        <v>167</v>
      </c>
      <c r="Y91" s="146"/>
      <c r="Z91" s="146"/>
      <c r="AA91" s="146"/>
      <c r="AB91" s="146"/>
      <c r="AC91" s="146"/>
      <c r="AD91" s="146"/>
      <c r="AE91" s="146"/>
      <c r="AF91" s="146"/>
      <c r="AG91" s="146" t="s">
        <v>168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 x14ac:dyDescent="0.25">
      <c r="A92" s="153"/>
      <c r="B92" s="154"/>
      <c r="C92" s="188" t="s">
        <v>276</v>
      </c>
      <c r="D92" s="179"/>
      <c r="E92" s="180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6"/>
      <c r="Z92" s="146"/>
      <c r="AA92" s="146"/>
      <c r="AB92" s="146"/>
      <c r="AC92" s="146"/>
      <c r="AD92" s="146"/>
      <c r="AE92" s="146"/>
      <c r="AF92" s="146"/>
      <c r="AG92" s="146" t="s">
        <v>172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 x14ac:dyDescent="0.25">
      <c r="A93" s="153"/>
      <c r="B93" s="154"/>
      <c r="C93" s="188" t="s">
        <v>277</v>
      </c>
      <c r="D93" s="179"/>
      <c r="E93" s="180">
        <v>645.10350000000005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6"/>
      <c r="Z93" s="146"/>
      <c r="AA93" s="146"/>
      <c r="AB93" s="146"/>
      <c r="AC93" s="146"/>
      <c r="AD93" s="146"/>
      <c r="AE93" s="146"/>
      <c r="AF93" s="146"/>
      <c r="AG93" s="146" t="s">
        <v>172</v>
      </c>
      <c r="AH93" s="146">
        <v>0</v>
      </c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x14ac:dyDescent="0.25">
      <c r="A94" s="159" t="s">
        <v>140</v>
      </c>
      <c r="B94" s="160" t="s">
        <v>78</v>
      </c>
      <c r="C94" s="174" t="s">
        <v>79</v>
      </c>
      <c r="D94" s="161"/>
      <c r="E94" s="162"/>
      <c r="F94" s="163"/>
      <c r="G94" s="163">
        <f>SUMIF(AG95:AG102,"&lt;&gt;NOR",G95:G102)</f>
        <v>0</v>
      </c>
      <c r="H94" s="163"/>
      <c r="I94" s="163">
        <f>SUM(I95:I102)</f>
        <v>0</v>
      </c>
      <c r="J94" s="163"/>
      <c r="K94" s="163">
        <f>SUM(K95:K102)</f>
        <v>0</v>
      </c>
      <c r="L94" s="163"/>
      <c r="M94" s="163">
        <f>SUM(M95:M102)</f>
        <v>0</v>
      </c>
      <c r="N94" s="163"/>
      <c r="O94" s="163">
        <f>SUM(O95:O102)</f>
        <v>15.42</v>
      </c>
      <c r="P94" s="163"/>
      <c r="Q94" s="163">
        <f>SUM(Q95:Q102)</f>
        <v>0</v>
      </c>
      <c r="R94" s="163"/>
      <c r="S94" s="163"/>
      <c r="T94" s="164"/>
      <c r="U94" s="158"/>
      <c r="V94" s="158">
        <f>SUM(V95:V102)</f>
        <v>748.81</v>
      </c>
      <c r="W94" s="158"/>
      <c r="X94" s="158"/>
      <c r="AG94" t="s">
        <v>141</v>
      </c>
    </row>
    <row r="95" spans="1:60" ht="20.399999999999999" outlineLevel="1" x14ac:dyDescent="0.25">
      <c r="A95" s="165">
        <v>21</v>
      </c>
      <c r="B95" s="166" t="s">
        <v>278</v>
      </c>
      <c r="C95" s="175" t="s">
        <v>279</v>
      </c>
      <c r="D95" s="167" t="s">
        <v>235</v>
      </c>
      <c r="E95" s="168">
        <v>908.02859999999998</v>
      </c>
      <c r="F95" s="169"/>
      <c r="G95" s="170">
        <f>ROUND(E95*F95,2)</f>
        <v>0</v>
      </c>
      <c r="H95" s="169"/>
      <c r="I95" s="170">
        <f>ROUND(E95*H95,2)</f>
        <v>0</v>
      </c>
      <c r="J95" s="169"/>
      <c r="K95" s="170">
        <f>ROUND(E95*J95,2)</f>
        <v>0</v>
      </c>
      <c r="L95" s="170">
        <v>21</v>
      </c>
      <c r="M95" s="170">
        <f>G95*(1+L95/100)</f>
        <v>0</v>
      </c>
      <c r="N95" s="170">
        <v>1.6979999999999999E-2</v>
      </c>
      <c r="O95" s="170">
        <f>ROUND(E95*N95,2)</f>
        <v>15.42</v>
      </c>
      <c r="P95" s="170">
        <v>0</v>
      </c>
      <c r="Q95" s="170">
        <f>ROUND(E95*P95,2)</f>
        <v>0</v>
      </c>
      <c r="R95" s="170" t="s">
        <v>209</v>
      </c>
      <c r="S95" s="170" t="s">
        <v>216</v>
      </c>
      <c r="T95" s="171" t="s">
        <v>146</v>
      </c>
      <c r="U95" s="157">
        <v>0.82464999999999999</v>
      </c>
      <c r="V95" s="157">
        <f>ROUND(E95*U95,2)</f>
        <v>748.81</v>
      </c>
      <c r="W95" s="157"/>
      <c r="X95" s="157" t="s">
        <v>210</v>
      </c>
      <c r="Y95" s="146"/>
      <c r="Z95" s="146"/>
      <c r="AA95" s="146"/>
      <c r="AB95" s="146"/>
      <c r="AC95" s="146"/>
      <c r="AD95" s="146"/>
      <c r="AE95" s="146"/>
      <c r="AF95" s="146"/>
      <c r="AG95" s="146" t="s">
        <v>211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 x14ac:dyDescent="0.25">
      <c r="A96" s="153"/>
      <c r="B96" s="154"/>
      <c r="C96" s="261" t="s">
        <v>280</v>
      </c>
      <c r="D96" s="262"/>
      <c r="E96" s="262"/>
      <c r="F96" s="262"/>
      <c r="G96" s="262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6"/>
      <c r="Z96" s="146"/>
      <c r="AA96" s="146"/>
      <c r="AB96" s="146"/>
      <c r="AC96" s="146"/>
      <c r="AD96" s="146"/>
      <c r="AE96" s="146"/>
      <c r="AF96" s="146"/>
      <c r="AG96" s="146" t="s">
        <v>170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1" x14ac:dyDescent="0.25">
      <c r="A97" s="153"/>
      <c r="B97" s="154"/>
      <c r="C97" s="188" t="s">
        <v>281</v>
      </c>
      <c r="D97" s="179"/>
      <c r="E97" s="180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6"/>
      <c r="Z97" s="146"/>
      <c r="AA97" s="146"/>
      <c r="AB97" s="146"/>
      <c r="AC97" s="146"/>
      <c r="AD97" s="146"/>
      <c r="AE97" s="146"/>
      <c r="AF97" s="146"/>
      <c r="AG97" s="146" t="s">
        <v>172</v>
      </c>
      <c r="AH97" s="146">
        <v>0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 x14ac:dyDescent="0.25">
      <c r="A98" s="153"/>
      <c r="B98" s="154"/>
      <c r="C98" s="188" t="s">
        <v>282</v>
      </c>
      <c r="D98" s="179"/>
      <c r="E98" s="180">
        <v>494.58539999999999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6"/>
      <c r="Z98" s="146"/>
      <c r="AA98" s="146"/>
      <c r="AB98" s="146"/>
      <c r="AC98" s="146"/>
      <c r="AD98" s="146"/>
      <c r="AE98" s="146"/>
      <c r="AF98" s="146"/>
      <c r="AG98" s="146" t="s">
        <v>172</v>
      </c>
      <c r="AH98" s="146">
        <v>0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1" x14ac:dyDescent="0.25">
      <c r="A99" s="153"/>
      <c r="B99" s="154"/>
      <c r="C99" s="188" t="s">
        <v>283</v>
      </c>
      <c r="D99" s="179"/>
      <c r="E99" s="180">
        <v>348.67520000000002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6"/>
      <c r="Z99" s="146"/>
      <c r="AA99" s="146"/>
      <c r="AB99" s="146"/>
      <c r="AC99" s="146"/>
      <c r="AD99" s="146"/>
      <c r="AE99" s="146"/>
      <c r="AF99" s="146"/>
      <c r="AG99" s="146" t="s">
        <v>172</v>
      </c>
      <c r="AH99" s="146">
        <v>0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1" x14ac:dyDescent="0.25">
      <c r="A100" s="153"/>
      <c r="B100" s="154"/>
      <c r="C100" s="188" t="s">
        <v>284</v>
      </c>
      <c r="D100" s="179"/>
      <c r="E100" s="180">
        <v>211.56800000000001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6"/>
      <c r="Z100" s="146"/>
      <c r="AA100" s="146"/>
      <c r="AB100" s="146"/>
      <c r="AC100" s="146"/>
      <c r="AD100" s="146"/>
      <c r="AE100" s="146"/>
      <c r="AF100" s="146"/>
      <c r="AG100" s="146" t="s">
        <v>172</v>
      </c>
      <c r="AH100" s="146">
        <v>0</v>
      </c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 x14ac:dyDescent="0.25">
      <c r="A101" s="153"/>
      <c r="B101" s="154"/>
      <c r="C101" s="188" t="s">
        <v>285</v>
      </c>
      <c r="D101" s="179"/>
      <c r="E101" s="180">
        <v>-26.8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6"/>
      <c r="Z101" s="146"/>
      <c r="AA101" s="146"/>
      <c r="AB101" s="146"/>
      <c r="AC101" s="146"/>
      <c r="AD101" s="146"/>
      <c r="AE101" s="146"/>
      <c r="AF101" s="146"/>
      <c r="AG101" s="146" t="s">
        <v>172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 x14ac:dyDescent="0.25">
      <c r="A102" s="153"/>
      <c r="B102" s="154"/>
      <c r="C102" s="188" t="s">
        <v>286</v>
      </c>
      <c r="D102" s="179"/>
      <c r="E102" s="180">
        <v>-120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6"/>
      <c r="Z102" s="146"/>
      <c r="AA102" s="146"/>
      <c r="AB102" s="146"/>
      <c r="AC102" s="146"/>
      <c r="AD102" s="146"/>
      <c r="AE102" s="146"/>
      <c r="AF102" s="146"/>
      <c r="AG102" s="146" t="s">
        <v>172</v>
      </c>
      <c r="AH102" s="146">
        <v>0</v>
      </c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x14ac:dyDescent="0.25">
      <c r="A103" s="159" t="s">
        <v>140</v>
      </c>
      <c r="B103" s="160" t="s">
        <v>80</v>
      </c>
      <c r="C103" s="174" t="s">
        <v>81</v>
      </c>
      <c r="D103" s="161"/>
      <c r="E103" s="162"/>
      <c r="F103" s="163"/>
      <c r="G103" s="163">
        <f>SUMIF(AG104:AG111,"&lt;&gt;NOR",G104:G111)</f>
        <v>0</v>
      </c>
      <c r="H103" s="163"/>
      <c r="I103" s="163">
        <f>SUM(I104:I111)</f>
        <v>0</v>
      </c>
      <c r="J103" s="163"/>
      <c r="K103" s="163">
        <f>SUM(K104:K111)</f>
        <v>0</v>
      </c>
      <c r="L103" s="163"/>
      <c r="M103" s="163">
        <f>SUM(M104:M111)</f>
        <v>0</v>
      </c>
      <c r="N103" s="163"/>
      <c r="O103" s="163">
        <f>SUM(O104:O111)</f>
        <v>0.99</v>
      </c>
      <c r="P103" s="163"/>
      <c r="Q103" s="163">
        <f>SUM(Q104:Q111)</f>
        <v>0</v>
      </c>
      <c r="R103" s="163"/>
      <c r="S103" s="163"/>
      <c r="T103" s="164"/>
      <c r="U103" s="158"/>
      <c r="V103" s="158">
        <f>SUM(V104:V111)</f>
        <v>63.49</v>
      </c>
      <c r="W103" s="158"/>
      <c r="X103" s="158"/>
      <c r="AG103" t="s">
        <v>141</v>
      </c>
    </row>
    <row r="104" spans="1:60" outlineLevel="1" x14ac:dyDescent="0.25">
      <c r="A104" s="165">
        <v>22</v>
      </c>
      <c r="B104" s="166" t="s">
        <v>287</v>
      </c>
      <c r="C104" s="175" t="s">
        <v>288</v>
      </c>
      <c r="D104" s="167" t="s">
        <v>235</v>
      </c>
      <c r="E104" s="168">
        <v>88.35</v>
      </c>
      <c r="F104" s="169"/>
      <c r="G104" s="170">
        <f>ROUND(E104*F104,2)</f>
        <v>0</v>
      </c>
      <c r="H104" s="169"/>
      <c r="I104" s="170">
        <f>ROUND(E104*H104,2)</f>
        <v>0</v>
      </c>
      <c r="J104" s="169"/>
      <c r="K104" s="170">
        <f>ROUND(E104*J104,2)</f>
        <v>0</v>
      </c>
      <c r="L104" s="170">
        <v>21</v>
      </c>
      <c r="M104" s="170">
        <f>G104*(1+L104/100)</f>
        <v>0</v>
      </c>
      <c r="N104" s="170">
        <v>8.0700000000000008E-3</v>
      </c>
      <c r="O104" s="170">
        <f>ROUND(E104*N104,2)</f>
        <v>0.71</v>
      </c>
      <c r="P104" s="170">
        <v>0</v>
      </c>
      <c r="Q104" s="170">
        <f>ROUND(E104*P104,2)</f>
        <v>0</v>
      </c>
      <c r="R104" s="170" t="s">
        <v>226</v>
      </c>
      <c r="S104" s="170" t="s">
        <v>145</v>
      </c>
      <c r="T104" s="171" t="s">
        <v>145</v>
      </c>
      <c r="U104" s="157">
        <v>0.49299999999999999</v>
      </c>
      <c r="V104" s="157">
        <f>ROUND(E104*U104,2)</f>
        <v>43.56</v>
      </c>
      <c r="W104" s="157"/>
      <c r="X104" s="157" t="s">
        <v>167</v>
      </c>
      <c r="Y104" s="146"/>
      <c r="Z104" s="146"/>
      <c r="AA104" s="146"/>
      <c r="AB104" s="146"/>
      <c r="AC104" s="146"/>
      <c r="AD104" s="146"/>
      <c r="AE104" s="146"/>
      <c r="AF104" s="146"/>
      <c r="AG104" s="146" t="s">
        <v>168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1" x14ac:dyDescent="0.25">
      <c r="A105" s="153"/>
      <c r="B105" s="154"/>
      <c r="C105" s="261" t="s">
        <v>289</v>
      </c>
      <c r="D105" s="262"/>
      <c r="E105" s="262"/>
      <c r="F105" s="262"/>
      <c r="G105" s="262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6"/>
      <c r="Z105" s="146"/>
      <c r="AA105" s="146"/>
      <c r="AB105" s="146"/>
      <c r="AC105" s="146"/>
      <c r="AD105" s="146"/>
      <c r="AE105" s="146"/>
      <c r="AF105" s="146"/>
      <c r="AG105" s="146" t="s">
        <v>170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72" t="str">
        <f>C105</f>
        <v>nanesení lepicího tmelu na izolační desky, nalepení desek a zajištění talířovými hmoždinkami (6 ks/m2). Bez povrchové úpravy desek.</v>
      </c>
      <c r="BB105" s="146"/>
      <c r="BC105" s="146"/>
      <c r="BD105" s="146"/>
      <c r="BE105" s="146"/>
      <c r="BF105" s="146"/>
      <c r="BG105" s="146"/>
      <c r="BH105" s="146"/>
    </row>
    <row r="106" spans="1:60" outlineLevel="1" x14ac:dyDescent="0.25">
      <c r="A106" s="153"/>
      <c r="B106" s="154"/>
      <c r="C106" s="188" t="s">
        <v>290</v>
      </c>
      <c r="D106" s="179"/>
      <c r="E106" s="180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6"/>
      <c r="Z106" s="146"/>
      <c r="AA106" s="146"/>
      <c r="AB106" s="146"/>
      <c r="AC106" s="146"/>
      <c r="AD106" s="146"/>
      <c r="AE106" s="146"/>
      <c r="AF106" s="146"/>
      <c r="AG106" s="146" t="s">
        <v>172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1" x14ac:dyDescent="0.25">
      <c r="A107" s="153"/>
      <c r="B107" s="154"/>
      <c r="C107" s="188" t="s">
        <v>291</v>
      </c>
      <c r="D107" s="179"/>
      <c r="E107" s="180">
        <v>88.35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6"/>
      <c r="Z107" s="146"/>
      <c r="AA107" s="146"/>
      <c r="AB107" s="146"/>
      <c r="AC107" s="146"/>
      <c r="AD107" s="146"/>
      <c r="AE107" s="146"/>
      <c r="AF107" s="146"/>
      <c r="AG107" s="146" t="s">
        <v>172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ht="20.399999999999999" outlineLevel="1" x14ac:dyDescent="0.25">
      <c r="A108" s="165">
        <v>23</v>
      </c>
      <c r="B108" s="166" t="s">
        <v>292</v>
      </c>
      <c r="C108" s="175" t="s">
        <v>293</v>
      </c>
      <c r="D108" s="167" t="s">
        <v>235</v>
      </c>
      <c r="E108" s="168">
        <v>15.87</v>
      </c>
      <c r="F108" s="169"/>
      <c r="G108" s="170">
        <f>ROUND(E108*F108,2)</f>
        <v>0</v>
      </c>
      <c r="H108" s="169"/>
      <c r="I108" s="170">
        <f>ROUND(E108*H108,2)</f>
        <v>0</v>
      </c>
      <c r="J108" s="169"/>
      <c r="K108" s="170">
        <f>ROUND(E108*J108,2)</f>
        <v>0</v>
      </c>
      <c r="L108" s="170">
        <v>21</v>
      </c>
      <c r="M108" s="170">
        <f>G108*(1+L108/100)</f>
        <v>0</v>
      </c>
      <c r="N108" s="170">
        <v>1.745E-2</v>
      </c>
      <c r="O108" s="170">
        <f>ROUND(E108*N108,2)</f>
        <v>0.28000000000000003</v>
      </c>
      <c r="P108" s="170">
        <v>0</v>
      </c>
      <c r="Q108" s="170">
        <f>ROUND(E108*P108,2)</f>
        <v>0</v>
      </c>
      <c r="R108" s="170" t="s">
        <v>226</v>
      </c>
      <c r="S108" s="170" t="s">
        <v>145</v>
      </c>
      <c r="T108" s="171" t="s">
        <v>145</v>
      </c>
      <c r="U108" s="157">
        <v>1.2558</v>
      </c>
      <c r="V108" s="157">
        <f>ROUND(E108*U108,2)</f>
        <v>19.93</v>
      </c>
      <c r="W108" s="157"/>
      <c r="X108" s="157" t="s">
        <v>167</v>
      </c>
      <c r="Y108" s="146"/>
      <c r="Z108" s="146"/>
      <c r="AA108" s="146"/>
      <c r="AB108" s="146"/>
      <c r="AC108" s="146"/>
      <c r="AD108" s="146"/>
      <c r="AE108" s="146"/>
      <c r="AF108" s="146"/>
      <c r="AG108" s="146" t="s">
        <v>168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ht="21" outlineLevel="1" x14ac:dyDescent="0.25">
      <c r="A109" s="153"/>
      <c r="B109" s="154"/>
      <c r="C109" s="261" t="s">
        <v>294</v>
      </c>
      <c r="D109" s="262"/>
      <c r="E109" s="262"/>
      <c r="F109" s="262"/>
      <c r="G109" s="262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6"/>
      <c r="Z109" s="146"/>
      <c r="AA109" s="146"/>
      <c r="AB109" s="146"/>
      <c r="AC109" s="146"/>
      <c r="AD109" s="146"/>
      <c r="AE109" s="146"/>
      <c r="AF109" s="146"/>
      <c r="AG109" s="146" t="s">
        <v>170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72" t="str">
        <f>C109</f>
        <v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v>
      </c>
      <c r="BB109" s="146"/>
      <c r="BC109" s="146"/>
      <c r="BD109" s="146"/>
      <c r="BE109" s="146"/>
      <c r="BF109" s="146"/>
      <c r="BG109" s="146"/>
      <c r="BH109" s="146"/>
    </row>
    <row r="110" spans="1:60" outlineLevel="1" x14ac:dyDescent="0.25">
      <c r="A110" s="153"/>
      <c r="B110" s="154"/>
      <c r="C110" s="188" t="s">
        <v>295</v>
      </c>
      <c r="D110" s="179"/>
      <c r="E110" s="180"/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6"/>
      <c r="Z110" s="146"/>
      <c r="AA110" s="146"/>
      <c r="AB110" s="146"/>
      <c r="AC110" s="146"/>
      <c r="AD110" s="146"/>
      <c r="AE110" s="146"/>
      <c r="AF110" s="146"/>
      <c r="AG110" s="146" t="s">
        <v>172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1" x14ac:dyDescent="0.25">
      <c r="A111" s="153"/>
      <c r="B111" s="154"/>
      <c r="C111" s="188" t="s">
        <v>296</v>
      </c>
      <c r="D111" s="179"/>
      <c r="E111" s="180">
        <v>15.87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6"/>
      <c r="Z111" s="146"/>
      <c r="AA111" s="146"/>
      <c r="AB111" s="146"/>
      <c r="AC111" s="146"/>
      <c r="AD111" s="146"/>
      <c r="AE111" s="146"/>
      <c r="AF111" s="146"/>
      <c r="AG111" s="146" t="s">
        <v>172</v>
      </c>
      <c r="AH111" s="146">
        <v>0</v>
      </c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x14ac:dyDescent="0.25">
      <c r="A112" s="159" t="s">
        <v>140</v>
      </c>
      <c r="B112" s="160" t="s">
        <v>82</v>
      </c>
      <c r="C112" s="174" t="s">
        <v>83</v>
      </c>
      <c r="D112" s="161"/>
      <c r="E112" s="162"/>
      <c r="F112" s="163"/>
      <c r="G112" s="163">
        <f>SUMIF(AG113:AG124,"&lt;&gt;NOR",G113:G124)</f>
        <v>0</v>
      </c>
      <c r="H112" s="163"/>
      <c r="I112" s="163">
        <f>SUM(I113:I124)</f>
        <v>0</v>
      </c>
      <c r="J112" s="163"/>
      <c r="K112" s="163">
        <f>SUM(K113:K124)</f>
        <v>0</v>
      </c>
      <c r="L112" s="163"/>
      <c r="M112" s="163">
        <f>SUM(M113:M124)</f>
        <v>0</v>
      </c>
      <c r="N112" s="163"/>
      <c r="O112" s="163">
        <f>SUM(O113:O124)</f>
        <v>382.34</v>
      </c>
      <c r="P112" s="163"/>
      <c r="Q112" s="163">
        <f>SUM(Q113:Q124)</f>
        <v>0</v>
      </c>
      <c r="R112" s="163"/>
      <c r="S112" s="163"/>
      <c r="T112" s="164"/>
      <c r="U112" s="158"/>
      <c r="V112" s="158">
        <f>SUM(V113:V124)</f>
        <v>789.11</v>
      </c>
      <c r="W112" s="158"/>
      <c r="X112" s="158"/>
      <c r="AG112" t="s">
        <v>141</v>
      </c>
    </row>
    <row r="113" spans="1:60" outlineLevel="1" x14ac:dyDescent="0.25">
      <c r="A113" s="165">
        <v>24</v>
      </c>
      <c r="B113" s="166" t="s">
        <v>297</v>
      </c>
      <c r="C113" s="175" t="s">
        <v>298</v>
      </c>
      <c r="D113" s="167" t="s">
        <v>165</v>
      </c>
      <c r="E113" s="168">
        <v>142.4136</v>
      </c>
      <c r="F113" s="169"/>
      <c r="G113" s="170">
        <f>ROUND(E113*F113,2)</f>
        <v>0</v>
      </c>
      <c r="H113" s="169"/>
      <c r="I113" s="170">
        <f>ROUND(E113*H113,2)</f>
        <v>0</v>
      </c>
      <c r="J113" s="169"/>
      <c r="K113" s="170">
        <f>ROUND(E113*J113,2)</f>
        <v>0</v>
      </c>
      <c r="L113" s="170">
        <v>21</v>
      </c>
      <c r="M113" s="170">
        <f>G113*(1+L113/100)</f>
        <v>0</v>
      </c>
      <c r="N113" s="170">
        <v>2.5249999999999999</v>
      </c>
      <c r="O113" s="170">
        <f>ROUND(E113*N113,2)</f>
        <v>359.59</v>
      </c>
      <c r="P113" s="170">
        <v>0</v>
      </c>
      <c r="Q113" s="170">
        <f>ROUND(E113*P113,2)</f>
        <v>0</v>
      </c>
      <c r="R113" s="170" t="s">
        <v>226</v>
      </c>
      <c r="S113" s="170" t="s">
        <v>145</v>
      </c>
      <c r="T113" s="171" t="s">
        <v>145</v>
      </c>
      <c r="U113" s="157">
        <v>2.3170000000000002</v>
      </c>
      <c r="V113" s="157">
        <f>ROUND(E113*U113,2)</f>
        <v>329.97</v>
      </c>
      <c r="W113" s="157"/>
      <c r="X113" s="157" t="s">
        <v>167</v>
      </c>
      <c r="Y113" s="146"/>
      <c r="Z113" s="146"/>
      <c r="AA113" s="146"/>
      <c r="AB113" s="146"/>
      <c r="AC113" s="146"/>
      <c r="AD113" s="146"/>
      <c r="AE113" s="146"/>
      <c r="AF113" s="146"/>
      <c r="AG113" s="146" t="s">
        <v>168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1" x14ac:dyDescent="0.25">
      <c r="A114" s="153"/>
      <c r="B114" s="154"/>
      <c r="C114" s="261" t="s">
        <v>299</v>
      </c>
      <c r="D114" s="262"/>
      <c r="E114" s="262"/>
      <c r="F114" s="262"/>
      <c r="G114" s="262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6"/>
      <c r="Z114" s="146"/>
      <c r="AA114" s="146"/>
      <c r="AB114" s="146"/>
      <c r="AC114" s="146"/>
      <c r="AD114" s="146"/>
      <c r="AE114" s="146"/>
      <c r="AF114" s="146"/>
      <c r="AG114" s="146" t="s">
        <v>170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1" x14ac:dyDescent="0.25">
      <c r="A115" s="153"/>
      <c r="B115" s="154"/>
      <c r="C115" s="250" t="s">
        <v>300</v>
      </c>
      <c r="D115" s="251"/>
      <c r="E115" s="251"/>
      <c r="F115" s="251"/>
      <c r="G115" s="251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6"/>
      <c r="Z115" s="146"/>
      <c r="AA115" s="146"/>
      <c r="AB115" s="146"/>
      <c r="AC115" s="146"/>
      <c r="AD115" s="146"/>
      <c r="AE115" s="146"/>
      <c r="AF115" s="146"/>
      <c r="AG115" s="146" t="s">
        <v>150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1" x14ac:dyDescent="0.25">
      <c r="A116" s="153"/>
      <c r="B116" s="154"/>
      <c r="C116" s="188" t="s">
        <v>301</v>
      </c>
      <c r="D116" s="179"/>
      <c r="E116" s="180">
        <v>142.4136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6"/>
      <c r="Z116" s="146"/>
      <c r="AA116" s="146"/>
      <c r="AB116" s="146"/>
      <c r="AC116" s="146"/>
      <c r="AD116" s="146"/>
      <c r="AE116" s="146"/>
      <c r="AF116" s="146"/>
      <c r="AG116" s="146" t="s">
        <v>172</v>
      </c>
      <c r="AH116" s="146">
        <v>0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1" x14ac:dyDescent="0.25">
      <c r="A117" s="165">
        <v>25</v>
      </c>
      <c r="B117" s="166" t="s">
        <v>302</v>
      </c>
      <c r="C117" s="175" t="s">
        <v>303</v>
      </c>
      <c r="D117" s="167" t="s">
        <v>165</v>
      </c>
      <c r="E117" s="168">
        <v>142.4136</v>
      </c>
      <c r="F117" s="169"/>
      <c r="G117" s="170">
        <f>ROUND(E117*F117,2)</f>
        <v>0</v>
      </c>
      <c r="H117" s="169"/>
      <c r="I117" s="170">
        <f>ROUND(E117*H117,2)</f>
        <v>0</v>
      </c>
      <c r="J117" s="169"/>
      <c r="K117" s="170">
        <f>ROUND(E117*J117,2)</f>
        <v>0</v>
      </c>
      <c r="L117" s="170">
        <v>21</v>
      </c>
      <c r="M117" s="170">
        <f>G117*(1+L117/100)</f>
        <v>0</v>
      </c>
      <c r="N117" s="170">
        <v>0.01</v>
      </c>
      <c r="O117" s="170">
        <f>ROUND(E117*N117,2)</f>
        <v>1.42</v>
      </c>
      <c r="P117" s="170">
        <v>0</v>
      </c>
      <c r="Q117" s="170">
        <f>ROUND(E117*P117,2)</f>
        <v>0</v>
      </c>
      <c r="R117" s="170" t="s">
        <v>226</v>
      </c>
      <c r="S117" s="170" t="s">
        <v>145</v>
      </c>
      <c r="T117" s="171" t="s">
        <v>145</v>
      </c>
      <c r="U117" s="157">
        <v>0.67500000000000004</v>
      </c>
      <c r="V117" s="157">
        <f>ROUND(E117*U117,2)</f>
        <v>96.13</v>
      </c>
      <c r="W117" s="157"/>
      <c r="X117" s="157" t="s">
        <v>167</v>
      </c>
      <c r="Y117" s="146"/>
      <c r="Z117" s="146"/>
      <c r="AA117" s="146"/>
      <c r="AB117" s="146"/>
      <c r="AC117" s="146"/>
      <c r="AD117" s="146"/>
      <c r="AE117" s="146"/>
      <c r="AF117" s="146"/>
      <c r="AG117" s="146" t="s">
        <v>168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1" x14ac:dyDescent="0.25">
      <c r="A118" s="153"/>
      <c r="B118" s="154"/>
      <c r="C118" s="261" t="s">
        <v>304</v>
      </c>
      <c r="D118" s="262"/>
      <c r="E118" s="262"/>
      <c r="F118" s="262"/>
      <c r="G118" s="262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6"/>
      <c r="Z118" s="146"/>
      <c r="AA118" s="146"/>
      <c r="AB118" s="146"/>
      <c r="AC118" s="146"/>
      <c r="AD118" s="146"/>
      <c r="AE118" s="146"/>
      <c r="AF118" s="146"/>
      <c r="AG118" s="146" t="s">
        <v>170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1" x14ac:dyDescent="0.25">
      <c r="A119" s="153"/>
      <c r="B119" s="154"/>
      <c r="C119" s="188" t="s">
        <v>305</v>
      </c>
      <c r="D119" s="179"/>
      <c r="E119" s="180">
        <v>142.4136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6"/>
      <c r="Z119" s="146"/>
      <c r="AA119" s="146"/>
      <c r="AB119" s="146"/>
      <c r="AC119" s="146"/>
      <c r="AD119" s="146"/>
      <c r="AE119" s="146"/>
      <c r="AF119" s="146"/>
      <c r="AG119" s="146" t="s">
        <v>172</v>
      </c>
      <c r="AH119" s="146">
        <v>5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 x14ac:dyDescent="0.25">
      <c r="A120" s="165">
        <v>26</v>
      </c>
      <c r="B120" s="166" t="s">
        <v>306</v>
      </c>
      <c r="C120" s="175" t="s">
        <v>307</v>
      </c>
      <c r="D120" s="167" t="s">
        <v>165</v>
      </c>
      <c r="E120" s="168">
        <v>284.8272</v>
      </c>
      <c r="F120" s="169"/>
      <c r="G120" s="170">
        <f>ROUND(E120*F120,2)</f>
        <v>0</v>
      </c>
      <c r="H120" s="169"/>
      <c r="I120" s="170">
        <f>ROUND(E120*H120,2)</f>
        <v>0</v>
      </c>
      <c r="J120" s="169"/>
      <c r="K120" s="170">
        <f>ROUND(E120*J120,2)</f>
        <v>0</v>
      </c>
      <c r="L120" s="170">
        <v>21</v>
      </c>
      <c r="M120" s="170">
        <f>G120*(1+L120/100)</f>
        <v>0</v>
      </c>
      <c r="N120" s="170">
        <v>0</v>
      </c>
      <c r="O120" s="170">
        <f>ROUND(E120*N120,2)</f>
        <v>0</v>
      </c>
      <c r="P120" s="170">
        <v>0</v>
      </c>
      <c r="Q120" s="170">
        <f>ROUND(E120*P120,2)</f>
        <v>0</v>
      </c>
      <c r="R120" s="170" t="s">
        <v>226</v>
      </c>
      <c r="S120" s="170" t="s">
        <v>145</v>
      </c>
      <c r="T120" s="171" t="s">
        <v>145</v>
      </c>
      <c r="U120" s="157">
        <v>0.20499999999999999</v>
      </c>
      <c r="V120" s="157">
        <f>ROUND(E120*U120,2)</f>
        <v>58.39</v>
      </c>
      <c r="W120" s="157"/>
      <c r="X120" s="157" t="s">
        <v>167</v>
      </c>
      <c r="Y120" s="146"/>
      <c r="Z120" s="146"/>
      <c r="AA120" s="146"/>
      <c r="AB120" s="146"/>
      <c r="AC120" s="146"/>
      <c r="AD120" s="146"/>
      <c r="AE120" s="146"/>
      <c r="AF120" s="146"/>
      <c r="AG120" s="146" t="s">
        <v>168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1" x14ac:dyDescent="0.25">
      <c r="A121" s="153"/>
      <c r="B121" s="154"/>
      <c r="C121" s="261" t="s">
        <v>308</v>
      </c>
      <c r="D121" s="262"/>
      <c r="E121" s="262"/>
      <c r="F121" s="262"/>
      <c r="G121" s="262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6"/>
      <c r="Z121" s="146"/>
      <c r="AA121" s="146"/>
      <c r="AB121" s="146"/>
      <c r="AC121" s="146"/>
      <c r="AD121" s="146"/>
      <c r="AE121" s="146"/>
      <c r="AF121" s="146"/>
      <c r="AG121" s="146" t="s">
        <v>170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1" x14ac:dyDescent="0.25">
      <c r="A122" s="153"/>
      <c r="B122" s="154"/>
      <c r="C122" s="188" t="s">
        <v>309</v>
      </c>
      <c r="D122" s="179"/>
      <c r="E122" s="180">
        <v>284.8272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6"/>
      <c r="Z122" s="146"/>
      <c r="AA122" s="146"/>
      <c r="AB122" s="146"/>
      <c r="AC122" s="146"/>
      <c r="AD122" s="146"/>
      <c r="AE122" s="146"/>
      <c r="AF122" s="146"/>
      <c r="AG122" s="146" t="s">
        <v>172</v>
      </c>
      <c r="AH122" s="146">
        <v>5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ht="20.399999999999999" outlineLevel="1" x14ac:dyDescent="0.25">
      <c r="A123" s="165">
        <v>27</v>
      </c>
      <c r="B123" s="166" t="s">
        <v>310</v>
      </c>
      <c r="C123" s="175" t="s">
        <v>311</v>
      </c>
      <c r="D123" s="167" t="s">
        <v>198</v>
      </c>
      <c r="E123" s="168">
        <v>20</v>
      </c>
      <c r="F123" s="169"/>
      <c r="G123" s="170">
        <f>ROUND(E123*F123,2)</f>
        <v>0</v>
      </c>
      <c r="H123" s="169"/>
      <c r="I123" s="170">
        <f>ROUND(E123*H123,2)</f>
        <v>0</v>
      </c>
      <c r="J123" s="169"/>
      <c r="K123" s="170">
        <f>ROUND(E123*J123,2)</f>
        <v>0</v>
      </c>
      <c r="L123" s="170">
        <v>21</v>
      </c>
      <c r="M123" s="170">
        <f>G123*(1+L123/100)</f>
        <v>0</v>
      </c>
      <c r="N123" s="170">
        <v>1.0662499999999999</v>
      </c>
      <c r="O123" s="170">
        <f>ROUND(E123*N123,2)</f>
        <v>21.33</v>
      </c>
      <c r="P123" s="170">
        <v>0</v>
      </c>
      <c r="Q123" s="170">
        <f>ROUND(E123*P123,2)</f>
        <v>0</v>
      </c>
      <c r="R123" s="170" t="s">
        <v>226</v>
      </c>
      <c r="S123" s="170" t="s">
        <v>145</v>
      </c>
      <c r="T123" s="171" t="s">
        <v>145</v>
      </c>
      <c r="U123" s="157">
        <v>15.231</v>
      </c>
      <c r="V123" s="157">
        <f>ROUND(E123*U123,2)</f>
        <v>304.62</v>
      </c>
      <c r="W123" s="157"/>
      <c r="X123" s="157" t="s">
        <v>167</v>
      </c>
      <c r="Y123" s="146"/>
      <c r="Z123" s="146"/>
      <c r="AA123" s="146"/>
      <c r="AB123" s="146"/>
      <c r="AC123" s="146"/>
      <c r="AD123" s="146"/>
      <c r="AE123" s="146"/>
      <c r="AF123" s="146"/>
      <c r="AG123" s="146" t="s">
        <v>168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1" x14ac:dyDescent="0.25">
      <c r="A124" s="153"/>
      <c r="B124" s="154"/>
      <c r="C124" s="261" t="s">
        <v>247</v>
      </c>
      <c r="D124" s="262"/>
      <c r="E124" s="262"/>
      <c r="F124" s="262"/>
      <c r="G124" s="262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6"/>
      <c r="Z124" s="146"/>
      <c r="AA124" s="146"/>
      <c r="AB124" s="146"/>
      <c r="AC124" s="146"/>
      <c r="AD124" s="146"/>
      <c r="AE124" s="146"/>
      <c r="AF124" s="146"/>
      <c r="AG124" s="146" t="s">
        <v>170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x14ac:dyDescent="0.25">
      <c r="A125" s="159" t="s">
        <v>140</v>
      </c>
      <c r="B125" s="160" t="s">
        <v>84</v>
      </c>
      <c r="C125" s="174" t="s">
        <v>85</v>
      </c>
      <c r="D125" s="161"/>
      <c r="E125" s="162"/>
      <c r="F125" s="163"/>
      <c r="G125" s="163">
        <f>SUMIF(AG126:AG131,"&lt;&gt;NOR",G126:G131)</f>
        <v>0</v>
      </c>
      <c r="H125" s="163"/>
      <c r="I125" s="163">
        <f>SUM(I126:I131)</f>
        <v>0</v>
      </c>
      <c r="J125" s="163"/>
      <c r="K125" s="163">
        <f>SUM(K126:K131)</f>
        <v>0</v>
      </c>
      <c r="L125" s="163"/>
      <c r="M125" s="163">
        <f>SUM(M126:M131)</f>
        <v>0</v>
      </c>
      <c r="N125" s="163"/>
      <c r="O125" s="163">
        <f>SUM(O126:O131)</f>
        <v>18.77</v>
      </c>
      <c r="P125" s="163"/>
      <c r="Q125" s="163">
        <f>SUM(Q126:Q131)</f>
        <v>0</v>
      </c>
      <c r="R125" s="163"/>
      <c r="S125" s="163"/>
      <c r="T125" s="164"/>
      <c r="U125" s="158"/>
      <c r="V125" s="158">
        <f>SUM(V126:V131)</f>
        <v>232.26</v>
      </c>
      <c r="W125" s="158"/>
      <c r="X125" s="158"/>
      <c r="AG125" t="s">
        <v>141</v>
      </c>
    </row>
    <row r="126" spans="1:60" ht="20.399999999999999" outlineLevel="1" x14ac:dyDescent="0.25">
      <c r="A126" s="165">
        <v>28</v>
      </c>
      <c r="B126" s="166" t="s">
        <v>312</v>
      </c>
      <c r="C126" s="175" t="s">
        <v>313</v>
      </c>
      <c r="D126" s="167" t="s">
        <v>235</v>
      </c>
      <c r="E126" s="168">
        <v>975.85</v>
      </c>
      <c r="F126" s="169"/>
      <c r="G126" s="170">
        <f>ROUND(E126*F126,2)</f>
        <v>0</v>
      </c>
      <c r="H126" s="169"/>
      <c r="I126" s="170">
        <f>ROUND(E126*H126,2)</f>
        <v>0</v>
      </c>
      <c r="J126" s="169"/>
      <c r="K126" s="170">
        <f>ROUND(E126*J126,2)</f>
        <v>0</v>
      </c>
      <c r="L126" s="170">
        <v>21</v>
      </c>
      <c r="M126" s="170">
        <f>G126*(1+L126/100)</f>
        <v>0</v>
      </c>
      <c r="N126" s="170">
        <v>1.8380000000000001E-2</v>
      </c>
      <c r="O126" s="170">
        <f>ROUND(E126*N126,2)</f>
        <v>17.940000000000001</v>
      </c>
      <c r="P126" s="170">
        <v>0</v>
      </c>
      <c r="Q126" s="170">
        <f>ROUND(E126*P126,2)</f>
        <v>0</v>
      </c>
      <c r="R126" s="170" t="s">
        <v>314</v>
      </c>
      <c r="S126" s="170" t="s">
        <v>145</v>
      </c>
      <c r="T126" s="171" t="s">
        <v>145</v>
      </c>
      <c r="U126" s="157">
        <v>0.13</v>
      </c>
      <c r="V126" s="157">
        <f>ROUND(E126*U126,2)</f>
        <v>126.86</v>
      </c>
      <c r="W126" s="157"/>
      <c r="X126" s="157" t="s">
        <v>167</v>
      </c>
      <c r="Y126" s="146"/>
      <c r="Z126" s="146"/>
      <c r="AA126" s="146"/>
      <c r="AB126" s="146"/>
      <c r="AC126" s="146"/>
      <c r="AD126" s="146"/>
      <c r="AE126" s="146"/>
      <c r="AF126" s="146"/>
      <c r="AG126" s="146" t="s">
        <v>168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1" x14ac:dyDescent="0.25">
      <c r="A127" s="153"/>
      <c r="B127" s="154"/>
      <c r="C127" s="261" t="s">
        <v>315</v>
      </c>
      <c r="D127" s="262"/>
      <c r="E127" s="262"/>
      <c r="F127" s="262"/>
      <c r="G127" s="262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6"/>
      <c r="Z127" s="146"/>
      <c r="AA127" s="146"/>
      <c r="AB127" s="146"/>
      <c r="AC127" s="146"/>
      <c r="AD127" s="146"/>
      <c r="AE127" s="146"/>
      <c r="AF127" s="146"/>
      <c r="AG127" s="146" t="s">
        <v>170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1" x14ac:dyDescent="0.25">
      <c r="A128" s="153"/>
      <c r="B128" s="154"/>
      <c r="C128" s="188" t="s">
        <v>316</v>
      </c>
      <c r="D128" s="179"/>
      <c r="E128" s="180">
        <v>975.85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6"/>
      <c r="Z128" s="146"/>
      <c r="AA128" s="146"/>
      <c r="AB128" s="146"/>
      <c r="AC128" s="146"/>
      <c r="AD128" s="146"/>
      <c r="AE128" s="146"/>
      <c r="AF128" s="146"/>
      <c r="AG128" s="146" t="s">
        <v>172</v>
      </c>
      <c r="AH128" s="146">
        <v>0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ht="30.6" outlineLevel="1" x14ac:dyDescent="0.25">
      <c r="A129" s="165">
        <v>29</v>
      </c>
      <c r="B129" s="166" t="s">
        <v>317</v>
      </c>
      <c r="C129" s="175" t="s">
        <v>318</v>
      </c>
      <c r="D129" s="167" t="s">
        <v>235</v>
      </c>
      <c r="E129" s="168">
        <v>975.85</v>
      </c>
      <c r="F129" s="169"/>
      <c r="G129" s="170">
        <f>ROUND(E129*F129,2)</f>
        <v>0</v>
      </c>
      <c r="H129" s="169"/>
      <c r="I129" s="170">
        <f>ROUND(E129*H129,2)</f>
        <v>0</v>
      </c>
      <c r="J129" s="169"/>
      <c r="K129" s="170">
        <f>ROUND(E129*J129,2)</f>
        <v>0</v>
      </c>
      <c r="L129" s="170">
        <v>21</v>
      </c>
      <c r="M129" s="170">
        <f>G129*(1+L129/100)</f>
        <v>0</v>
      </c>
      <c r="N129" s="170">
        <v>8.4999999999999995E-4</v>
      </c>
      <c r="O129" s="170">
        <f>ROUND(E129*N129,2)</f>
        <v>0.83</v>
      </c>
      <c r="P129" s="170">
        <v>0</v>
      </c>
      <c r="Q129" s="170">
        <f>ROUND(E129*P129,2)</f>
        <v>0</v>
      </c>
      <c r="R129" s="170" t="s">
        <v>314</v>
      </c>
      <c r="S129" s="170" t="s">
        <v>145</v>
      </c>
      <c r="T129" s="171" t="s">
        <v>145</v>
      </c>
      <c r="U129" s="157">
        <v>6.0000000000000001E-3</v>
      </c>
      <c r="V129" s="157">
        <f>ROUND(E129*U129,2)</f>
        <v>5.86</v>
      </c>
      <c r="W129" s="157"/>
      <c r="X129" s="157" t="s">
        <v>167</v>
      </c>
      <c r="Y129" s="146"/>
      <c r="Z129" s="146"/>
      <c r="AA129" s="146"/>
      <c r="AB129" s="146"/>
      <c r="AC129" s="146"/>
      <c r="AD129" s="146"/>
      <c r="AE129" s="146"/>
      <c r="AF129" s="146"/>
      <c r="AG129" s="146" t="s">
        <v>168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1" x14ac:dyDescent="0.25">
      <c r="A130" s="153"/>
      <c r="B130" s="154"/>
      <c r="C130" s="261" t="s">
        <v>315</v>
      </c>
      <c r="D130" s="262"/>
      <c r="E130" s="262"/>
      <c r="F130" s="262"/>
      <c r="G130" s="262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6"/>
      <c r="Z130" s="146"/>
      <c r="AA130" s="146"/>
      <c r="AB130" s="146"/>
      <c r="AC130" s="146"/>
      <c r="AD130" s="146"/>
      <c r="AE130" s="146"/>
      <c r="AF130" s="146"/>
      <c r="AG130" s="146" t="s">
        <v>170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 x14ac:dyDescent="0.25">
      <c r="A131" s="181">
        <v>30</v>
      </c>
      <c r="B131" s="182" t="s">
        <v>319</v>
      </c>
      <c r="C131" s="189" t="s">
        <v>320</v>
      </c>
      <c r="D131" s="183" t="s">
        <v>235</v>
      </c>
      <c r="E131" s="184">
        <v>975.85</v>
      </c>
      <c r="F131" s="185"/>
      <c r="G131" s="186">
        <f>ROUND(E131*F131,2)</f>
        <v>0</v>
      </c>
      <c r="H131" s="185"/>
      <c r="I131" s="186">
        <f>ROUND(E131*H131,2)</f>
        <v>0</v>
      </c>
      <c r="J131" s="185"/>
      <c r="K131" s="186">
        <f>ROUND(E131*J131,2)</f>
        <v>0</v>
      </c>
      <c r="L131" s="186">
        <v>21</v>
      </c>
      <c r="M131" s="186">
        <f>G131*(1+L131/100)</f>
        <v>0</v>
      </c>
      <c r="N131" s="186">
        <v>0</v>
      </c>
      <c r="O131" s="186">
        <f>ROUND(E131*N131,2)</f>
        <v>0</v>
      </c>
      <c r="P131" s="186">
        <v>0</v>
      </c>
      <c r="Q131" s="186">
        <f>ROUND(E131*P131,2)</f>
        <v>0</v>
      </c>
      <c r="R131" s="186" t="s">
        <v>314</v>
      </c>
      <c r="S131" s="186" t="s">
        <v>145</v>
      </c>
      <c r="T131" s="187" t="s">
        <v>145</v>
      </c>
      <c r="U131" s="157">
        <v>0.10199999999999999</v>
      </c>
      <c r="V131" s="157">
        <f>ROUND(E131*U131,2)</f>
        <v>99.54</v>
      </c>
      <c r="W131" s="157"/>
      <c r="X131" s="157" t="s">
        <v>167</v>
      </c>
      <c r="Y131" s="146"/>
      <c r="Z131" s="146"/>
      <c r="AA131" s="146"/>
      <c r="AB131" s="146"/>
      <c r="AC131" s="146"/>
      <c r="AD131" s="146"/>
      <c r="AE131" s="146"/>
      <c r="AF131" s="146"/>
      <c r="AG131" s="146" t="s">
        <v>168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x14ac:dyDescent="0.25">
      <c r="A132" s="159" t="s">
        <v>140</v>
      </c>
      <c r="B132" s="160" t="s">
        <v>86</v>
      </c>
      <c r="C132" s="174" t="s">
        <v>87</v>
      </c>
      <c r="D132" s="161"/>
      <c r="E132" s="162"/>
      <c r="F132" s="163"/>
      <c r="G132" s="163">
        <f>SUMIF(AG133:AG137,"&lt;&gt;NOR",G133:G137)</f>
        <v>0</v>
      </c>
      <c r="H132" s="163"/>
      <c r="I132" s="163">
        <f>SUM(I133:I137)</f>
        <v>0</v>
      </c>
      <c r="J132" s="163"/>
      <c r="K132" s="163">
        <f>SUM(K133:K137)</f>
        <v>0</v>
      </c>
      <c r="L132" s="163"/>
      <c r="M132" s="163">
        <f>SUM(M133:M137)</f>
        <v>0</v>
      </c>
      <c r="N132" s="163"/>
      <c r="O132" s="163">
        <f>SUM(O133:O137)</f>
        <v>0.03</v>
      </c>
      <c r="P132" s="163"/>
      <c r="Q132" s="163">
        <f>SUM(Q133:Q137)</f>
        <v>0</v>
      </c>
      <c r="R132" s="163"/>
      <c r="S132" s="163"/>
      <c r="T132" s="164"/>
      <c r="U132" s="158"/>
      <c r="V132" s="158">
        <f>SUM(V133:V137)</f>
        <v>162.46</v>
      </c>
      <c r="W132" s="158"/>
      <c r="X132" s="158"/>
      <c r="AG132" t="s">
        <v>141</v>
      </c>
    </row>
    <row r="133" spans="1:60" outlineLevel="1" x14ac:dyDescent="0.25">
      <c r="A133" s="165">
        <v>31</v>
      </c>
      <c r="B133" s="166" t="s">
        <v>321</v>
      </c>
      <c r="C133" s="175" t="s">
        <v>322</v>
      </c>
      <c r="D133" s="167" t="s">
        <v>235</v>
      </c>
      <c r="E133" s="168">
        <v>15</v>
      </c>
      <c r="F133" s="169"/>
      <c r="G133" s="170">
        <f>ROUND(E133*F133,2)</f>
        <v>0</v>
      </c>
      <c r="H133" s="169"/>
      <c r="I133" s="170">
        <f>ROUND(E133*H133,2)</f>
        <v>0</v>
      </c>
      <c r="J133" s="169"/>
      <c r="K133" s="170">
        <f>ROUND(E133*J133,2)</f>
        <v>0</v>
      </c>
      <c r="L133" s="170">
        <v>21</v>
      </c>
      <c r="M133" s="170">
        <f>G133*(1+L133/100)</f>
        <v>0</v>
      </c>
      <c r="N133" s="170">
        <v>6.3000000000000003E-4</v>
      </c>
      <c r="O133" s="170">
        <f>ROUND(E133*N133,2)</f>
        <v>0.01</v>
      </c>
      <c r="P133" s="170">
        <v>0</v>
      </c>
      <c r="Q133" s="170">
        <f>ROUND(E133*P133,2)</f>
        <v>0</v>
      </c>
      <c r="R133" s="170" t="s">
        <v>226</v>
      </c>
      <c r="S133" s="170" t="s">
        <v>145</v>
      </c>
      <c r="T133" s="171" t="s">
        <v>145</v>
      </c>
      <c r="U133" s="157">
        <v>0.2</v>
      </c>
      <c r="V133" s="157">
        <f>ROUND(E133*U133,2)</f>
        <v>3</v>
      </c>
      <c r="W133" s="157"/>
      <c r="X133" s="157" t="s">
        <v>167</v>
      </c>
      <c r="Y133" s="146"/>
      <c r="Z133" s="146"/>
      <c r="AA133" s="146"/>
      <c r="AB133" s="146"/>
      <c r="AC133" s="146"/>
      <c r="AD133" s="146"/>
      <c r="AE133" s="146"/>
      <c r="AF133" s="146"/>
      <c r="AG133" s="146" t="s">
        <v>168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1" x14ac:dyDescent="0.25">
      <c r="A134" s="153"/>
      <c r="B134" s="154"/>
      <c r="C134" s="261" t="s">
        <v>323</v>
      </c>
      <c r="D134" s="262"/>
      <c r="E134" s="262"/>
      <c r="F134" s="262"/>
      <c r="G134" s="262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6"/>
      <c r="Z134" s="146"/>
      <c r="AA134" s="146"/>
      <c r="AB134" s="146"/>
      <c r="AC134" s="146"/>
      <c r="AD134" s="146"/>
      <c r="AE134" s="146"/>
      <c r="AF134" s="146"/>
      <c r="AG134" s="146" t="s">
        <v>170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72" t="str">
        <f>C134</f>
        <v>včetně dodání a osazení v jakémkoliv zdivu, včetně jednostranného zajištění polohy vložek proti sesmeknutí (např. přibitím, maltovými terči).</v>
      </c>
      <c r="BB134" s="146"/>
      <c r="BC134" s="146"/>
      <c r="BD134" s="146"/>
      <c r="BE134" s="146"/>
      <c r="BF134" s="146"/>
      <c r="BG134" s="146"/>
      <c r="BH134" s="146"/>
    </row>
    <row r="135" spans="1:60" outlineLevel="1" x14ac:dyDescent="0.25">
      <c r="A135" s="153"/>
      <c r="B135" s="154"/>
      <c r="C135" s="188" t="s">
        <v>324</v>
      </c>
      <c r="D135" s="179"/>
      <c r="E135" s="180">
        <v>15</v>
      </c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6"/>
      <c r="Z135" s="146"/>
      <c r="AA135" s="146"/>
      <c r="AB135" s="146"/>
      <c r="AC135" s="146"/>
      <c r="AD135" s="146"/>
      <c r="AE135" s="146"/>
      <c r="AF135" s="146"/>
      <c r="AG135" s="146" t="s">
        <v>172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ht="51" outlineLevel="1" x14ac:dyDescent="0.25">
      <c r="A136" s="165">
        <v>32</v>
      </c>
      <c r="B136" s="166" t="s">
        <v>325</v>
      </c>
      <c r="C136" s="175" t="s">
        <v>326</v>
      </c>
      <c r="D136" s="167" t="s">
        <v>235</v>
      </c>
      <c r="E136" s="168">
        <v>606.30820000000006</v>
      </c>
      <c r="F136" s="169"/>
      <c r="G136" s="170">
        <f>ROUND(E136*F136,2)</f>
        <v>0</v>
      </c>
      <c r="H136" s="169"/>
      <c r="I136" s="170">
        <f>ROUND(E136*H136,2)</f>
        <v>0</v>
      </c>
      <c r="J136" s="169"/>
      <c r="K136" s="170">
        <f>ROUND(E136*J136,2)</f>
        <v>0</v>
      </c>
      <c r="L136" s="170">
        <v>21</v>
      </c>
      <c r="M136" s="170">
        <f>G136*(1+L136/100)</f>
        <v>0</v>
      </c>
      <c r="N136" s="170">
        <v>4.0000000000000003E-5</v>
      </c>
      <c r="O136" s="170">
        <f>ROUND(E136*N136,2)</f>
        <v>0.02</v>
      </c>
      <c r="P136" s="170">
        <v>0</v>
      </c>
      <c r="Q136" s="170">
        <f>ROUND(E136*P136,2)</f>
        <v>0</v>
      </c>
      <c r="R136" s="170" t="s">
        <v>226</v>
      </c>
      <c r="S136" s="170" t="s">
        <v>145</v>
      </c>
      <c r="T136" s="171" t="s">
        <v>145</v>
      </c>
      <c r="U136" s="157">
        <v>0.26300000000000001</v>
      </c>
      <c r="V136" s="157">
        <f>ROUND(E136*U136,2)</f>
        <v>159.46</v>
      </c>
      <c r="W136" s="157"/>
      <c r="X136" s="157" t="s">
        <v>167</v>
      </c>
      <c r="Y136" s="146"/>
      <c r="Z136" s="146"/>
      <c r="AA136" s="146"/>
      <c r="AB136" s="146"/>
      <c r="AC136" s="146"/>
      <c r="AD136" s="146"/>
      <c r="AE136" s="146"/>
      <c r="AF136" s="146"/>
      <c r="AG136" s="146" t="s">
        <v>168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1" x14ac:dyDescent="0.25">
      <c r="A137" s="153"/>
      <c r="B137" s="154"/>
      <c r="C137" s="188" t="s">
        <v>327</v>
      </c>
      <c r="D137" s="179"/>
      <c r="E137" s="180">
        <v>606.30820000000006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6"/>
      <c r="Z137" s="146"/>
      <c r="AA137" s="146"/>
      <c r="AB137" s="146"/>
      <c r="AC137" s="146"/>
      <c r="AD137" s="146"/>
      <c r="AE137" s="146"/>
      <c r="AF137" s="146"/>
      <c r="AG137" s="146" t="s">
        <v>172</v>
      </c>
      <c r="AH137" s="146">
        <v>0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x14ac:dyDescent="0.25">
      <c r="A138" s="159" t="s">
        <v>140</v>
      </c>
      <c r="B138" s="160" t="s">
        <v>88</v>
      </c>
      <c r="C138" s="174" t="s">
        <v>89</v>
      </c>
      <c r="D138" s="161"/>
      <c r="E138" s="162"/>
      <c r="F138" s="163"/>
      <c r="G138" s="163">
        <f>SUMIF(AG139:AG143,"&lt;&gt;NOR",G139:G143)</f>
        <v>0</v>
      </c>
      <c r="H138" s="163"/>
      <c r="I138" s="163">
        <f>SUM(I139:I143)</f>
        <v>0</v>
      </c>
      <c r="J138" s="163"/>
      <c r="K138" s="163">
        <f>SUM(K139:K143)</f>
        <v>0</v>
      </c>
      <c r="L138" s="163"/>
      <c r="M138" s="163">
        <f>SUM(M139:M143)</f>
        <v>0</v>
      </c>
      <c r="N138" s="163"/>
      <c r="O138" s="163">
        <f>SUM(O139:O143)</f>
        <v>0</v>
      </c>
      <c r="P138" s="163"/>
      <c r="Q138" s="163">
        <f>SUM(Q139:Q143)</f>
        <v>0</v>
      </c>
      <c r="R138" s="163"/>
      <c r="S138" s="163"/>
      <c r="T138" s="164"/>
      <c r="U138" s="158"/>
      <c r="V138" s="158">
        <f>SUM(V139:V143)</f>
        <v>555.34</v>
      </c>
      <c r="W138" s="158"/>
      <c r="X138" s="158"/>
      <c r="AG138" t="s">
        <v>141</v>
      </c>
    </row>
    <row r="139" spans="1:60" outlineLevel="1" x14ac:dyDescent="0.25">
      <c r="A139" s="165">
        <v>33</v>
      </c>
      <c r="B139" s="166" t="s">
        <v>328</v>
      </c>
      <c r="C139" s="175" t="s">
        <v>329</v>
      </c>
      <c r="D139" s="167" t="s">
        <v>198</v>
      </c>
      <c r="E139" s="168">
        <v>1652.79331</v>
      </c>
      <c r="F139" s="169"/>
      <c r="G139" s="170">
        <f>ROUND(E139*F139,2)</f>
        <v>0</v>
      </c>
      <c r="H139" s="169"/>
      <c r="I139" s="170">
        <f>ROUND(E139*H139,2)</f>
        <v>0</v>
      </c>
      <c r="J139" s="169"/>
      <c r="K139" s="170">
        <f>ROUND(E139*J139,2)</f>
        <v>0</v>
      </c>
      <c r="L139" s="170">
        <v>21</v>
      </c>
      <c r="M139" s="170">
        <f>G139*(1+L139/100)</f>
        <v>0</v>
      </c>
      <c r="N139" s="170">
        <v>0</v>
      </c>
      <c r="O139" s="170">
        <f>ROUND(E139*N139,2)</f>
        <v>0</v>
      </c>
      <c r="P139" s="170">
        <v>0</v>
      </c>
      <c r="Q139" s="170">
        <f>ROUND(E139*P139,2)</f>
        <v>0</v>
      </c>
      <c r="R139" s="170" t="s">
        <v>226</v>
      </c>
      <c r="S139" s="170" t="s">
        <v>145</v>
      </c>
      <c r="T139" s="171" t="s">
        <v>145</v>
      </c>
      <c r="U139" s="157">
        <v>0.33600000000000002</v>
      </c>
      <c r="V139" s="157">
        <f>ROUND(E139*U139,2)</f>
        <v>555.34</v>
      </c>
      <c r="W139" s="157"/>
      <c r="X139" s="157" t="s">
        <v>330</v>
      </c>
      <c r="Y139" s="146"/>
      <c r="Z139" s="146"/>
      <c r="AA139" s="146"/>
      <c r="AB139" s="146"/>
      <c r="AC139" s="146"/>
      <c r="AD139" s="146"/>
      <c r="AE139" s="146"/>
      <c r="AF139" s="146"/>
      <c r="AG139" s="146" t="s">
        <v>331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ht="21" outlineLevel="1" x14ac:dyDescent="0.25">
      <c r="A140" s="153"/>
      <c r="B140" s="154"/>
      <c r="C140" s="261" t="s">
        <v>332</v>
      </c>
      <c r="D140" s="262"/>
      <c r="E140" s="262"/>
      <c r="F140" s="262"/>
      <c r="G140" s="262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6"/>
      <c r="Z140" s="146"/>
      <c r="AA140" s="146"/>
      <c r="AB140" s="146"/>
      <c r="AC140" s="146"/>
      <c r="AD140" s="146"/>
      <c r="AE140" s="146"/>
      <c r="AF140" s="146"/>
      <c r="AG140" s="146" t="s">
        <v>170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72" t="str">
        <f>C140</f>
        <v>přesun hmot pro haly občanské výstavby (JKSO 802), haly pro výrobu a služby (JKSO 811) s nosnou svislou konstrukcí zděnou z cihel, tvárnic nebo bloků nebo kovovou</v>
      </c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5">
      <c r="A141" s="153"/>
      <c r="B141" s="154"/>
      <c r="C141" s="188" t="s">
        <v>333</v>
      </c>
      <c r="D141" s="179"/>
      <c r="E141" s="180"/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6"/>
      <c r="Z141" s="146"/>
      <c r="AA141" s="146"/>
      <c r="AB141" s="146"/>
      <c r="AC141" s="146"/>
      <c r="AD141" s="146"/>
      <c r="AE141" s="146"/>
      <c r="AF141" s="146"/>
      <c r="AG141" s="146" t="s">
        <v>172</v>
      </c>
      <c r="AH141" s="146">
        <v>0</v>
      </c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1" x14ac:dyDescent="0.25">
      <c r="A142" s="153"/>
      <c r="B142" s="154"/>
      <c r="C142" s="188" t="s">
        <v>334</v>
      </c>
      <c r="D142" s="179"/>
      <c r="E142" s="180"/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6"/>
      <c r="Z142" s="146"/>
      <c r="AA142" s="146"/>
      <c r="AB142" s="146"/>
      <c r="AC142" s="146"/>
      <c r="AD142" s="146"/>
      <c r="AE142" s="146"/>
      <c r="AF142" s="146"/>
      <c r="AG142" s="146" t="s">
        <v>172</v>
      </c>
      <c r="AH142" s="146">
        <v>0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1" x14ac:dyDescent="0.25">
      <c r="A143" s="153"/>
      <c r="B143" s="154"/>
      <c r="C143" s="188" t="s">
        <v>335</v>
      </c>
      <c r="D143" s="179"/>
      <c r="E143" s="180">
        <v>1652.79331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6"/>
      <c r="Z143" s="146"/>
      <c r="AA143" s="146"/>
      <c r="AB143" s="146"/>
      <c r="AC143" s="146"/>
      <c r="AD143" s="146"/>
      <c r="AE143" s="146"/>
      <c r="AF143" s="146"/>
      <c r="AG143" s="146" t="s">
        <v>172</v>
      </c>
      <c r="AH143" s="146">
        <v>0</v>
      </c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x14ac:dyDescent="0.25">
      <c r="A144" s="159" t="s">
        <v>140</v>
      </c>
      <c r="B144" s="160" t="s">
        <v>90</v>
      </c>
      <c r="C144" s="174" t="s">
        <v>91</v>
      </c>
      <c r="D144" s="161"/>
      <c r="E144" s="162"/>
      <c r="F144" s="163"/>
      <c r="G144" s="163">
        <f>SUMIF(AG145:AG180,"&lt;&gt;NOR",G145:G180)</f>
        <v>0</v>
      </c>
      <c r="H144" s="163"/>
      <c r="I144" s="163">
        <f>SUM(I145:I180)</f>
        <v>0</v>
      </c>
      <c r="J144" s="163"/>
      <c r="K144" s="163">
        <f>SUM(K145:K180)</f>
        <v>0</v>
      </c>
      <c r="L144" s="163"/>
      <c r="M144" s="163">
        <f>SUM(M145:M180)</f>
        <v>0</v>
      </c>
      <c r="N144" s="163"/>
      <c r="O144" s="163">
        <f>SUM(O145:O180)</f>
        <v>2.61</v>
      </c>
      <c r="P144" s="163"/>
      <c r="Q144" s="163">
        <f>SUM(Q145:Q180)</f>
        <v>0</v>
      </c>
      <c r="R144" s="163"/>
      <c r="S144" s="163"/>
      <c r="T144" s="164"/>
      <c r="U144" s="158"/>
      <c r="V144" s="158">
        <f>SUM(V145:V180)</f>
        <v>866.7700000000001</v>
      </c>
      <c r="W144" s="158"/>
      <c r="X144" s="158"/>
      <c r="AG144" t="s">
        <v>141</v>
      </c>
    </row>
    <row r="145" spans="1:60" ht="20.399999999999999" outlineLevel="1" x14ac:dyDescent="0.25">
      <c r="A145" s="165">
        <v>34</v>
      </c>
      <c r="B145" s="166" t="s">
        <v>336</v>
      </c>
      <c r="C145" s="175" t="s">
        <v>337</v>
      </c>
      <c r="D145" s="167" t="s">
        <v>235</v>
      </c>
      <c r="E145" s="168">
        <v>909.34124999999995</v>
      </c>
      <c r="F145" s="169"/>
      <c r="G145" s="170">
        <f>ROUND(E145*F145,2)</f>
        <v>0</v>
      </c>
      <c r="H145" s="169"/>
      <c r="I145" s="170">
        <f>ROUND(E145*H145,2)</f>
        <v>0</v>
      </c>
      <c r="J145" s="169"/>
      <c r="K145" s="170">
        <f>ROUND(E145*J145,2)</f>
        <v>0</v>
      </c>
      <c r="L145" s="170">
        <v>21</v>
      </c>
      <c r="M145" s="170">
        <f>G145*(1+L145/100)</f>
        <v>0</v>
      </c>
      <c r="N145" s="170">
        <v>2.2000000000000001E-4</v>
      </c>
      <c r="O145" s="170">
        <f>ROUND(E145*N145,2)</f>
        <v>0.2</v>
      </c>
      <c r="P145" s="170">
        <v>0</v>
      </c>
      <c r="Q145" s="170">
        <f>ROUND(E145*P145,2)</f>
        <v>0</v>
      </c>
      <c r="R145" s="170" t="s">
        <v>338</v>
      </c>
      <c r="S145" s="170" t="s">
        <v>145</v>
      </c>
      <c r="T145" s="171" t="s">
        <v>145</v>
      </c>
      <c r="U145" s="157">
        <v>2.75E-2</v>
      </c>
      <c r="V145" s="157">
        <f>ROUND(E145*U145,2)</f>
        <v>25.01</v>
      </c>
      <c r="W145" s="157"/>
      <c r="X145" s="157" t="s">
        <v>167</v>
      </c>
      <c r="Y145" s="146"/>
      <c r="Z145" s="146"/>
      <c r="AA145" s="146"/>
      <c r="AB145" s="146"/>
      <c r="AC145" s="146"/>
      <c r="AD145" s="146"/>
      <c r="AE145" s="146"/>
      <c r="AF145" s="146"/>
      <c r="AG145" s="146" t="s">
        <v>168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1" x14ac:dyDescent="0.25">
      <c r="A146" s="153"/>
      <c r="B146" s="154"/>
      <c r="C146" s="188" t="s">
        <v>339</v>
      </c>
      <c r="D146" s="179"/>
      <c r="E146" s="180">
        <v>909.34124999999995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6"/>
      <c r="Z146" s="146"/>
      <c r="AA146" s="146"/>
      <c r="AB146" s="146"/>
      <c r="AC146" s="146"/>
      <c r="AD146" s="146"/>
      <c r="AE146" s="146"/>
      <c r="AF146" s="146"/>
      <c r="AG146" s="146" t="s">
        <v>172</v>
      </c>
      <c r="AH146" s="146">
        <v>0</v>
      </c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1" x14ac:dyDescent="0.25">
      <c r="A147" s="165">
        <v>35</v>
      </c>
      <c r="B147" s="166" t="s">
        <v>340</v>
      </c>
      <c r="C147" s="175" t="s">
        <v>341</v>
      </c>
      <c r="D147" s="167" t="s">
        <v>235</v>
      </c>
      <c r="E147" s="168">
        <v>606.22749999999996</v>
      </c>
      <c r="F147" s="169"/>
      <c r="G147" s="170">
        <f>ROUND(E147*F147,2)</f>
        <v>0</v>
      </c>
      <c r="H147" s="169"/>
      <c r="I147" s="170">
        <f>ROUND(E147*H147,2)</f>
        <v>0</v>
      </c>
      <c r="J147" s="169"/>
      <c r="K147" s="170">
        <f>ROUND(E147*J147,2)</f>
        <v>0</v>
      </c>
      <c r="L147" s="170">
        <v>21</v>
      </c>
      <c r="M147" s="170">
        <f>G147*(1+L147/100)</f>
        <v>0</v>
      </c>
      <c r="N147" s="170">
        <v>0</v>
      </c>
      <c r="O147" s="170">
        <f>ROUND(E147*N147,2)</f>
        <v>0</v>
      </c>
      <c r="P147" s="170">
        <v>0</v>
      </c>
      <c r="Q147" s="170">
        <f>ROUND(E147*P147,2)</f>
        <v>0</v>
      </c>
      <c r="R147" s="170" t="s">
        <v>338</v>
      </c>
      <c r="S147" s="170" t="s">
        <v>145</v>
      </c>
      <c r="T147" s="171" t="s">
        <v>145</v>
      </c>
      <c r="U147" s="157">
        <v>0.20699999999999999</v>
      </c>
      <c r="V147" s="157">
        <f>ROUND(E147*U147,2)</f>
        <v>125.49</v>
      </c>
      <c r="W147" s="157"/>
      <c r="X147" s="157" t="s">
        <v>167</v>
      </c>
      <c r="Y147" s="146"/>
      <c r="Z147" s="146"/>
      <c r="AA147" s="146"/>
      <c r="AB147" s="146"/>
      <c r="AC147" s="146"/>
      <c r="AD147" s="146"/>
      <c r="AE147" s="146"/>
      <c r="AF147" s="146"/>
      <c r="AG147" s="146" t="s">
        <v>168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1" x14ac:dyDescent="0.25">
      <c r="A148" s="153"/>
      <c r="B148" s="154"/>
      <c r="C148" s="188" t="s">
        <v>342</v>
      </c>
      <c r="D148" s="179"/>
      <c r="E148" s="180">
        <v>606.22749999999996</v>
      </c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6"/>
      <c r="Z148" s="146"/>
      <c r="AA148" s="146"/>
      <c r="AB148" s="146"/>
      <c r="AC148" s="146"/>
      <c r="AD148" s="146"/>
      <c r="AE148" s="146"/>
      <c r="AF148" s="146"/>
      <c r="AG148" s="146" t="s">
        <v>172</v>
      </c>
      <c r="AH148" s="146">
        <v>0</v>
      </c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ht="20.399999999999999" outlineLevel="1" x14ac:dyDescent="0.25">
      <c r="A149" s="165">
        <v>36</v>
      </c>
      <c r="B149" s="166" t="s">
        <v>343</v>
      </c>
      <c r="C149" s="175" t="s">
        <v>344</v>
      </c>
      <c r="D149" s="167" t="s">
        <v>235</v>
      </c>
      <c r="E149" s="168">
        <v>697.16162999999995</v>
      </c>
      <c r="F149" s="169"/>
      <c r="G149" s="170">
        <f>ROUND(E149*F149,2)</f>
        <v>0</v>
      </c>
      <c r="H149" s="169"/>
      <c r="I149" s="170">
        <f>ROUND(E149*H149,2)</f>
        <v>0</v>
      </c>
      <c r="J149" s="169"/>
      <c r="K149" s="170">
        <f>ROUND(E149*J149,2)</f>
        <v>0</v>
      </c>
      <c r="L149" s="170">
        <v>21</v>
      </c>
      <c r="M149" s="170">
        <f>G149*(1+L149/100)</f>
        <v>0</v>
      </c>
      <c r="N149" s="170">
        <v>3.1E-4</v>
      </c>
      <c r="O149" s="170">
        <f>ROUND(E149*N149,2)</f>
        <v>0.22</v>
      </c>
      <c r="P149" s="170">
        <v>0</v>
      </c>
      <c r="Q149" s="170">
        <f>ROUND(E149*P149,2)</f>
        <v>0</v>
      </c>
      <c r="R149" s="170" t="s">
        <v>199</v>
      </c>
      <c r="S149" s="170" t="s">
        <v>145</v>
      </c>
      <c r="T149" s="171" t="s">
        <v>145</v>
      </c>
      <c r="U149" s="157">
        <v>0</v>
      </c>
      <c r="V149" s="157">
        <f>ROUND(E149*U149,2)</f>
        <v>0</v>
      </c>
      <c r="W149" s="157"/>
      <c r="X149" s="157" t="s">
        <v>200</v>
      </c>
      <c r="Y149" s="146"/>
      <c r="Z149" s="146"/>
      <c r="AA149" s="146"/>
      <c r="AB149" s="146"/>
      <c r="AC149" s="146"/>
      <c r="AD149" s="146"/>
      <c r="AE149" s="146"/>
      <c r="AF149" s="146"/>
      <c r="AG149" s="146" t="s">
        <v>201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1" x14ac:dyDescent="0.25">
      <c r="A150" s="153"/>
      <c r="B150" s="154"/>
      <c r="C150" s="188" t="s">
        <v>345</v>
      </c>
      <c r="D150" s="179"/>
      <c r="E150" s="180">
        <v>697.16162999999995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6"/>
      <c r="Z150" s="146"/>
      <c r="AA150" s="146"/>
      <c r="AB150" s="146"/>
      <c r="AC150" s="146"/>
      <c r="AD150" s="146"/>
      <c r="AE150" s="146"/>
      <c r="AF150" s="146"/>
      <c r="AG150" s="146" t="s">
        <v>172</v>
      </c>
      <c r="AH150" s="146">
        <v>5</v>
      </c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ht="20.399999999999999" outlineLevel="1" x14ac:dyDescent="0.25">
      <c r="A151" s="165">
        <v>37</v>
      </c>
      <c r="B151" s="166" t="s">
        <v>346</v>
      </c>
      <c r="C151" s="175" t="s">
        <v>347</v>
      </c>
      <c r="D151" s="167" t="s">
        <v>235</v>
      </c>
      <c r="E151" s="168">
        <v>606.22749999999996</v>
      </c>
      <c r="F151" s="169"/>
      <c r="G151" s="170">
        <f>ROUND(E151*F151,2)</f>
        <v>0</v>
      </c>
      <c r="H151" s="169"/>
      <c r="I151" s="170">
        <f>ROUND(E151*H151,2)</f>
        <v>0</v>
      </c>
      <c r="J151" s="169"/>
      <c r="K151" s="170">
        <f>ROUND(E151*J151,2)</f>
        <v>0</v>
      </c>
      <c r="L151" s="170">
        <v>21</v>
      </c>
      <c r="M151" s="170">
        <f>G151*(1+L151/100)</f>
        <v>0</v>
      </c>
      <c r="N151" s="170">
        <v>3.2000000000000003E-4</v>
      </c>
      <c r="O151" s="170">
        <f>ROUND(E151*N151,2)</f>
        <v>0.19</v>
      </c>
      <c r="P151" s="170">
        <v>0</v>
      </c>
      <c r="Q151" s="170">
        <f>ROUND(E151*P151,2)</f>
        <v>0</v>
      </c>
      <c r="R151" s="170" t="s">
        <v>338</v>
      </c>
      <c r="S151" s="170" t="s">
        <v>145</v>
      </c>
      <c r="T151" s="171" t="s">
        <v>145</v>
      </c>
      <c r="U151" s="157">
        <v>0.1</v>
      </c>
      <c r="V151" s="157">
        <f>ROUND(E151*U151,2)</f>
        <v>60.62</v>
      </c>
      <c r="W151" s="157"/>
      <c r="X151" s="157" t="s">
        <v>167</v>
      </c>
      <c r="Y151" s="146"/>
      <c r="Z151" s="146"/>
      <c r="AA151" s="146"/>
      <c r="AB151" s="146"/>
      <c r="AC151" s="146"/>
      <c r="AD151" s="146"/>
      <c r="AE151" s="146"/>
      <c r="AF151" s="146"/>
      <c r="AG151" s="146" t="s">
        <v>168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1" x14ac:dyDescent="0.25">
      <c r="A152" s="153"/>
      <c r="B152" s="154"/>
      <c r="C152" s="188" t="s">
        <v>348</v>
      </c>
      <c r="D152" s="179"/>
      <c r="E152" s="180">
        <v>606.22749999999996</v>
      </c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6"/>
      <c r="Z152" s="146"/>
      <c r="AA152" s="146"/>
      <c r="AB152" s="146"/>
      <c r="AC152" s="146"/>
      <c r="AD152" s="146"/>
      <c r="AE152" s="146"/>
      <c r="AF152" s="146"/>
      <c r="AG152" s="146" t="s">
        <v>172</v>
      </c>
      <c r="AH152" s="146">
        <v>5</v>
      </c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ht="20.399999999999999" outlineLevel="1" x14ac:dyDescent="0.25">
      <c r="A153" s="165">
        <v>38</v>
      </c>
      <c r="B153" s="166" t="s">
        <v>349</v>
      </c>
      <c r="C153" s="175" t="s">
        <v>350</v>
      </c>
      <c r="D153" s="167" t="s">
        <v>235</v>
      </c>
      <c r="E153" s="168">
        <v>606.22749999999996</v>
      </c>
      <c r="F153" s="169"/>
      <c r="G153" s="170">
        <f>ROUND(E153*F153,2)</f>
        <v>0</v>
      </c>
      <c r="H153" s="169"/>
      <c r="I153" s="170">
        <f>ROUND(E153*H153,2)</f>
        <v>0</v>
      </c>
      <c r="J153" s="169"/>
      <c r="K153" s="170">
        <f>ROUND(E153*J153,2)</f>
        <v>0</v>
      </c>
      <c r="L153" s="170">
        <v>21</v>
      </c>
      <c r="M153" s="170">
        <f>G153*(1+L153/100)</f>
        <v>0</v>
      </c>
      <c r="N153" s="170">
        <v>0</v>
      </c>
      <c r="O153" s="170">
        <f>ROUND(E153*N153,2)</f>
        <v>0</v>
      </c>
      <c r="P153" s="170">
        <v>0</v>
      </c>
      <c r="Q153" s="170">
        <f>ROUND(E153*P153,2)</f>
        <v>0</v>
      </c>
      <c r="R153" s="170" t="s">
        <v>338</v>
      </c>
      <c r="S153" s="170" t="s">
        <v>145</v>
      </c>
      <c r="T153" s="171" t="s">
        <v>145</v>
      </c>
      <c r="U153" s="157">
        <v>0.91459999999999997</v>
      </c>
      <c r="V153" s="157">
        <f>ROUND(E153*U153,2)</f>
        <v>554.46</v>
      </c>
      <c r="W153" s="157"/>
      <c r="X153" s="157" t="s">
        <v>167</v>
      </c>
      <c r="Y153" s="146"/>
      <c r="Z153" s="146"/>
      <c r="AA153" s="146"/>
      <c r="AB153" s="146"/>
      <c r="AC153" s="146"/>
      <c r="AD153" s="146"/>
      <c r="AE153" s="146"/>
      <c r="AF153" s="146"/>
      <c r="AG153" s="146" t="s">
        <v>168</v>
      </c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1" x14ac:dyDescent="0.25">
      <c r="A154" s="153"/>
      <c r="B154" s="154"/>
      <c r="C154" s="252" t="s">
        <v>351</v>
      </c>
      <c r="D154" s="253"/>
      <c r="E154" s="253"/>
      <c r="F154" s="253"/>
      <c r="G154" s="253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6"/>
      <c r="Z154" s="146"/>
      <c r="AA154" s="146"/>
      <c r="AB154" s="146"/>
      <c r="AC154" s="146"/>
      <c r="AD154" s="146"/>
      <c r="AE154" s="146"/>
      <c r="AF154" s="146"/>
      <c r="AG154" s="146" t="s">
        <v>150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1" x14ac:dyDescent="0.25">
      <c r="A155" s="153"/>
      <c r="B155" s="154"/>
      <c r="C155" s="188" t="s">
        <v>348</v>
      </c>
      <c r="D155" s="179"/>
      <c r="E155" s="180">
        <v>606.22749999999996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6"/>
      <c r="Z155" s="146"/>
      <c r="AA155" s="146"/>
      <c r="AB155" s="146"/>
      <c r="AC155" s="146"/>
      <c r="AD155" s="146"/>
      <c r="AE155" s="146"/>
      <c r="AF155" s="146"/>
      <c r="AG155" s="146" t="s">
        <v>172</v>
      </c>
      <c r="AH155" s="146">
        <v>5</v>
      </c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ht="20.399999999999999" outlineLevel="1" x14ac:dyDescent="0.25">
      <c r="A156" s="165">
        <v>39</v>
      </c>
      <c r="B156" s="166" t="s">
        <v>352</v>
      </c>
      <c r="C156" s="175" t="s">
        <v>353</v>
      </c>
      <c r="D156" s="167" t="s">
        <v>235</v>
      </c>
      <c r="E156" s="168">
        <v>47</v>
      </c>
      <c r="F156" s="169"/>
      <c r="G156" s="170">
        <f>ROUND(E156*F156,2)</f>
        <v>0</v>
      </c>
      <c r="H156" s="169"/>
      <c r="I156" s="170">
        <f>ROUND(E156*H156,2)</f>
        <v>0</v>
      </c>
      <c r="J156" s="169"/>
      <c r="K156" s="170">
        <f>ROUND(E156*J156,2)</f>
        <v>0</v>
      </c>
      <c r="L156" s="170">
        <v>21</v>
      </c>
      <c r="M156" s="170">
        <f>G156*(1+L156/100)</f>
        <v>0</v>
      </c>
      <c r="N156" s="170">
        <v>3.0000000000000001E-5</v>
      </c>
      <c r="O156" s="170">
        <f>ROUND(E156*N156,2)</f>
        <v>0</v>
      </c>
      <c r="P156" s="170">
        <v>0</v>
      </c>
      <c r="Q156" s="170">
        <f>ROUND(E156*P156,2)</f>
        <v>0</v>
      </c>
      <c r="R156" s="170" t="s">
        <v>338</v>
      </c>
      <c r="S156" s="170" t="s">
        <v>145</v>
      </c>
      <c r="T156" s="171" t="s">
        <v>145</v>
      </c>
      <c r="U156" s="157">
        <v>0.34</v>
      </c>
      <c r="V156" s="157">
        <f>ROUND(E156*U156,2)</f>
        <v>15.98</v>
      </c>
      <c r="W156" s="157"/>
      <c r="X156" s="157" t="s">
        <v>167</v>
      </c>
      <c r="Y156" s="146"/>
      <c r="Z156" s="146"/>
      <c r="AA156" s="146"/>
      <c r="AB156" s="146"/>
      <c r="AC156" s="146"/>
      <c r="AD156" s="146"/>
      <c r="AE156" s="146"/>
      <c r="AF156" s="146"/>
      <c r="AG156" s="146" t="s">
        <v>168</v>
      </c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1" x14ac:dyDescent="0.25">
      <c r="A157" s="153"/>
      <c r="B157" s="154"/>
      <c r="C157" s="261" t="s">
        <v>354</v>
      </c>
      <c r="D157" s="262"/>
      <c r="E157" s="262"/>
      <c r="F157" s="262"/>
      <c r="G157" s="262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6"/>
      <c r="Z157" s="146"/>
      <c r="AA157" s="146"/>
      <c r="AB157" s="146"/>
      <c r="AC157" s="146"/>
      <c r="AD157" s="146"/>
      <c r="AE157" s="146"/>
      <c r="AF157" s="146"/>
      <c r="AG157" s="146" t="s">
        <v>170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ht="20.399999999999999" outlineLevel="1" x14ac:dyDescent="0.25">
      <c r="A158" s="165">
        <v>40</v>
      </c>
      <c r="B158" s="166" t="s">
        <v>355</v>
      </c>
      <c r="C158" s="175" t="s">
        <v>356</v>
      </c>
      <c r="D158" s="167" t="s">
        <v>235</v>
      </c>
      <c r="E158" s="168">
        <v>753.56163000000004</v>
      </c>
      <c r="F158" s="169"/>
      <c r="G158" s="170">
        <f>ROUND(E158*F158,2)</f>
        <v>0</v>
      </c>
      <c r="H158" s="169"/>
      <c r="I158" s="170">
        <f>ROUND(E158*H158,2)</f>
        <v>0</v>
      </c>
      <c r="J158" s="169"/>
      <c r="K158" s="170">
        <f>ROUND(E158*J158,2)</f>
        <v>0</v>
      </c>
      <c r="L158" s="170">
        <v>21</v>
      </c>
      <c r="M158" s="170">
        <f>G158*(1+L158/100)</f>
        <v>0</v>
      </c>
      <c r="N158" s="170">
        <v>1.8500000000000001E-3</v>
      </c>
      <c r="O158" s="170">
        <f>ROUND(E158*N158,2)</f>
        <v>1.39</v>
      </c>
      <c r="P158" s="170">
        <v>0</v>
      </c>
      <c r="Q158" s="170">
        <f>ROUND(E158*P158,2)</f>
        <v>0</v>
      </c>
      <c r="R158" s="170" t="s">
        <v>199</v>
      </c>
      <c r="S158" s="170" t="s">
        <v>145</v>
      </c>
      <c r="T158" s="171" t="s">
        <v>145</v>
      </c>
      <c r="U158" s="157">
        <v>0</v>
      </c>
      <c r="V158" s="157">
        <f>ROUND(E158*U158,2)</f>
        <v>0</v>
      </c>
      <c r="W158" s="157"/>
      <c r="X158" s="157" t="s">
        <v>200</v>
      </c>
      <c r="Y158" s="146"/>
      <c r="Z158" s="146"/>
      <c r="AA158" s="146"/>
      <c r="AB158" s="146"/>
      <c r="AC158" s="146"/>
      <c r="AD158" s="146"/>
      <c r="AE158" s="146"/>
      <c r="AF158" s="146"/>
      <c r="AG158" s="146" t="s">
        <v>201</v>
      </c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outlineLevel="1" x14ac:dyDescent="0.25">
      <c r="A159" s="153"/>
      <c r="B159" s="154"/>
      <c r="C159" s="188" t="s">
        <v>357</v>
      </c>
      <c r="D159" s="179"/>
      <c r="E159" s="180">
        <v>697.16162999999995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6"/>
      <c r="Z159" s="146"/>
      <c r="AA159" s="146"/>
      <c r="AB159" s="146"/>
      <c r="AC159" s="146"/>
      <c r="AD159" s="146"/>
      <c r="AE159" s="146"/>
      <c r="AF159" s="146"/>
      <c r="AG159" s="146" t="s">
        <v>172</v>
      </c>
      <c r="AH159" s="146">
        <v>5</v>
      </c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1" x14ac:dyDescent="0.25">
      <c r="A160" s="153"/>
      <c r="B160" s="154"/>
      <c r="C160" s="188" t="s">
        <v>358</v>
      </c>
      <c r="D160" s="179"/>
      <c r="E160" s="180">
        <v>56.4</v>
      </c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6"/>
      <c r="Z160" s="146"/>
      <c r="AA160" s="146"/>
      <c r="AB160" s="146"/>
      <c r="AC160" s="146"/>
      <c r="AD160" s="146"/>
      <c r="AE160" s="146"/>
      <c r="AF160" s="146"/>
      <c r="AG160" s="146" t="s">
        <v>172</v>
      </c>
      <c r="AH160" s="146">
        <v>5</v>
      </c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ht="20.399999999999999" outlineLevel="1" x14ac:dyDescent="0.25">
      <c r="A161" s="165">
        <v>41</v>
      </c>
      <c r="B161" s="166" t="s">
        <v>359</v>
      </c>
      <c r="C161" s="175" t="s">
        <v>360</v>
      </c>
      <c r="D161" s="167" t="s">
        <v>208</v>
      </c>
      <c r="E161" s="168">
        <v>88</v>
      </c>
      <c r="F161" s="169"/>
      <c r="G161" s="170">
        <f>ROUND(E161*F161,2)</f>
        <v>0</v>
      </c>
      <c r="H161" s="169"/>
      <c r="I161" s="170">
        <f>ROUND(E161*H161,2)</f>
        <v>0</v>
      </c>
      <c r="J161" s="169"/>
      <c r="K161" s="170">
        <f>ROUND(E161*J161,2)</f>
        <v>0</v>
      </c>
      <c r="L161" s="170">
        <v>21</v>
      </c>
      <c r="M161" s="170">
        <f>G161*(1+L161/100)</f>
        <v>0</v>
      </c>
      <c r="N161" s="170">
        <v>1.8400000000000001E-3</v>
      </c>
      <c r="O161" s="170">
        <f>ROUND(E161*N161,2)</f>
        <v>0.16</v>
      </c>
      <c r="P161" s="170">
        <v>0</v>
      </c>
      <c r="Q161" s="170">
        <f>ROUND(E161*P161,2)</f>
        <v>0</v>
      </c>
      <c r="R161" s="170" t="s">
        <v>338</v>
      </c>
      <c r="S161" s="170" t="s">
        <v>145</v>
      </c>
      <c r="T161" s="171" t="s">
        <v>145</v>
      </c>
      <c r="U161" s="157">
        <v>0.252</v>
      </c>
      <c r="V161" s="157">
        <f>ROUND(E161*U161,2)</f>
        <v>22.18</v>
      </c>
      <c r="W161" s="157"/>
      <c r="X161" s="157" t="s">
        <v>167</v>
      </c>
      <c r="Y161" s="146"/>
      <c r="Z161" s="146"/>
      <c r="AA161" s="146"/>
      <c r="AB161" s="146"/>
      <c r="AC161" s="146"/>
      <c r="AD161" s="146"/>
      <c r="AE161" s="146"/>
      <c r="AF161" s="146"/>
      <c r="AG161" s="146" t="s">
        <v>168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1" x14ac:dyDescent="0.25">
      <c r="A162" s="153"/>
      <c r="B162" s="154"/>
      <c r="C162" s="190" t="s">
        <v>361</v>
      </c>
      <c r="D162" s="155"/>
      <c r="E162" s="156"/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6"/>
      <c r="Z162" s="146"/>
      <c r="AA162" s="146"/>
      <c r="AB162" s="146"/>
      <c r="AC162" s="146"/>
      <c r="AD162" s="146"/>
      <c r="AE162" s="146"/>
      <c r="AF162" s="146"/>
      <c r="AG162" s="146" t="s">
        <v>170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1" x14ac:dyDescent="0.25">
      <c r="A163" s="153"/>
      <c r="B163" s="154"/>
      <c r="C163" s="263" t="s">
        <v>362</v>
      </c>
      <c r="D163" s="264"/>
      <c r="E163" s="264"/>
      <c r="F163" s="264"/>
      <c r="G163" s="264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6"/>
      <c r="Z163" s="146"/>
      <c r="AA163" s="146"/>
      <c r="AB163" s="146"/>
      <c r="AC163" s="146"/>
      <c r="AD163" s="146"/>
      <c r="AE163" s="146"/>
      <c r="AF163" s="146"/>
      <c r="AG163" s="146" t="s">
        <v>170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 x14ac:dyDescent="0.25">
      <c r="A164" s="153"/>
      <c r="B164" s="154"/>
      <c r="C164" s="250" t="s">
        <v>363</v>
      </c>
      <c r="D164" s="251"/>
      <c r="E164" s="251"/>
      <c r="F164" s="251"/>
      <c r="G164" s="251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6"/>
      <c r="Z164" s="146"/>
      <c r="AA164" s="146"/>
      <c r="AB164" s="146"/>
      <c r="AC164" s="146"/>
      <c r="AD164" s="146"/>
      <c r="AE164" s="146"/>
      <c r="AF164" s="146"/>
      <c r="AG164" s="146" t="s">
        <v>150</v>
      </c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ht="20.399999999999999" outlineLevel="1" x14ac:dyDescent="0.25">
      <c r="A165" s="165">
        <v>42</v>
      </c>
      <c r="B165" s="166" t="s">
        <v>364</v>
      </c>
      <c r="C165" s="175" t="s">
        <v>365</v>
      </c>
      <c r="D165" s="167" t="s">
        <v>208</v>
      </c>
      <c r="E165" s="168">
        <v>150</v>
      </c>
      <c r="F165" s="169"/>
      <c r="G165" s="170">
        <f>ROUND(E165*F165,2)</f>
        <v>0</v>
      </c>
      <c r="H165" s="169"/>
      <c r="I165" s="170">
        <f>ROUND(E165*H165,2)</f>
        <v>0</v>
      </c>
      <c r="J165" s="169"/>
      <c r="K165" s="170">
        <f>ROUND(E165*J165,2)</f>
        <v>0</v>
      </c>
      <c r="L165" s="170">
        <v>21</v>
      </c>
      <c r="M165" s="170">
        <f>G165*(1+L165/100)</f>
        <v>0</v>
      </c>
      <c r="N165" s="170">
        <v>7.6000000000000004E-4</v>
      </c>
      <c r="O165" s="170">
        <f>ROUND(E165*N165,2)</f>
        <v>0.11</v>
      </c>
      <c r="P165" s="170">
        <v>0</v>
      </c>
      <c r="Q165" s="170">
        <f>ROUND(E165*P165,2)</f>
        <v>0</v>
      </c>
      <c r="R165" s="170" t="s">
        <v>338</v>
      </c>
      <c r="S165" s="170" t="s">
        <v>145</v>
      </c>
      <c r="T165" s="171" t="s">
        <v>145</v>
      </c>
      <c r="U165" s="157">
        <v>0.189</v>
      </c>
      <c r="V165" s="157">
        <f>ROUND(E165*U165,2)</f>
        <v>28.35</v>
      </c>
      <c r="W165" s="157"/>
      <c r="X165" s="157" t="s">
        <v>167</v>
      </c>
      <c r="Y165" s="146"/>
      <c r="Z165" s="146"/>
      <c r="AA165" s="146"/>
      <c r="AB165" s="146"/>
      <c r="AC165" s="146"/>
      <c r="AD165" s="146"/>
      <c r="AE165" s="146"/>
      <c r="AF165" s="146"/>
      <c r="AG165" s="146" t="s">
        <v>168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1" x14ac:dyDescent="0.25">
      <c r="A166" s="153"/>
      <c r="B166" s="154"/>
      <c r="C166" s="190" t="s">
        <v>361</v>
      </c>
      <c r="D166" s="155"/>
      <c r="E166" s="156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6"/>
      <c r="Z166" s="146"/>
      <c r="AA166" s="146"/>
      <c r="AB166" s="146"/>
      <c r="AC166" s="146"/>
      <c r="AD166" s="146"/>
      <c r="AE166" s="146"/>
      <c r="AF166" s="146"/>
      <c r="AG166" s="146" t="s">
        <v>170</v>
      </c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1" x14ac:dyDescent="0.25">
      <c r="A167" s="153"/>
      <c r="B167" s="154"/>
      <c r="C167" s="263" t="s">
        <v>362</v>
      </c>
      <c r="D167" s="264"/>
      <c r="E167" s="264"/>
      <c r="F167" s="264"/>
      <c r="G167" s="264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6"/>
      <c r="Z167" s="146"/>
      <c r="AA167" s="146"/>
      <c r="AB167" s="146"/>
      <c r="AC167" s="146"/>
      <c r="AD167" s="146"/>
      <c r="AE167" s="146"/>
      <c r="AF167" s="146"/>
      <c r="AG167" s="146" t="s">
        <v>170</v>
      </c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1" x14ac:dyDescent="0.25">
      <c r="A168" s="153"/>
      <c r="B168" s="154"/>
      <c r="C168" s="250" t="s">
        <v>366</v>
      </c>
      <c r="D168" s="251"/>
      <c r="E168" s="251"/>
      <c r="F168" s="251"/>
      <c r="G168" s="251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6"/>
      <c r="Z168" s="146"/>
      <c r="AA168" s="146"/>
      <c r="AB168" s="146"/>
      <c r="AC168" s="146"/>
      <c r="AD168" s="146"/>
      <c r="AE168" s="146"/>
      <c r="AF168" s="146"/>
      <c r="AG168" s="146" t="s">
        <v>150</v>
      </c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ht="20.399999999999999" outlineLevel="1" x14ac:dyDescent="0.25">
      <c r="A169" s="165">
        <v>43</v>
      </c>
      <c r="B169" s="166" t="s">
        <v>367</v>
      </c>
      <c r="C169" s="175" t="s">
        <v>368</v>
      </c>
      <c r="D169" s="167" t="s">
        <v>208</v>
      </c>
      <c r="E169" s="168">
        <v>150</v>
      </c>
      <c r="F169" s="169"/>
      <c r="G169" s="170">
        <f>ROUND(E169*F169,2)</f>
        <v>0</v>
      </c>
      <c r="H169" s="169"/>
      <c r="I169" s="170">
        <f>ROUND(E169*H169,2)</f>
        <v>0</v>
      </c>
      <c r="J169" s="169"/>
      <c r="K169" s="170">
        <f>ROUND(E169*J169,2)</f>
        <v>0</v>
      </c>
      <c r="L169" s="170">
        <v>21</v>
      </c>
      <c r="M169" s="170">
        <f>G169*(1+L169/100)</f>
        <v>0</v>
      </c>
      <c r="N169" s="170">
        <v>7.6000000000000004E-4</v>
      </c>
      <c r="O169" s="170">
        <f>ROUND(E169*N169,2)</f>
        <v>0.11</v>
      </c>
      <c r="P169" s="170">
        <v>0</v>
      </c>
      <c r="Q169" s="170">
        <f>ROUND(E169*P169,2)</f>
        <v>0</v>
      </c>
      <c r="R169" s="170" t="s">
        <v>338</v>
      </c>
      <c r="S169" s="170" t="s">
        <v>145</v>
      </c>
      <c r="T169" s="171" t="s">
        <v>145</v>
      </c>
      <c r="U169" s="157">
        <v>0.189</v>
      </c>
      <c r="V169" s="157">
        <f>ROUND(E169*U169,2)</f>
        <v>28.35</v>
      </c>
      <c r="W169" s="157"/>
      <c r="X169" s="157" t="s">
        <v>167</v>
      </c>
      <c r="Y169" s="146"/>
      <c r="Z169" s="146"/>
      <c r="AA169" s="146"/>
      <c r="AB169" s="146"/>
      <c r="AC169" s="146"/>
      <c r="AD169" s="146"/>
      <c r="AE169" s="146"/>
      <c r="AF169" s="146"/>
      <c r="AG169" s="146" t="s">
        <v>168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1" x14ac:dyDescent="0.25">
      <c r="A170" s="153"/>
      <c r="B170" s="154"/>
      <c r="C170" s="190" t="s">
        <v>361</v>
      </c>
      <c r="D170" s="155"/>
      <c r="E170" s="156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6"/>
      <c r="Z170" s="146"/>
      <c r="AA170" s="146"/>
      <c r="AB170" s="146"/>
      <c r="AC170" s="146"/>
      <c r="AD170" s="146"/>
      <c r="AE170" s="146"/>
      <c r="AF170" s="146"/>
      <c r="AG170" s="146" t="s">
        <v>170</v>
      </c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1" x14ac:dyDescent="0.25">
      <c r="A171" s="153"/>
      <c r="B171" s="154"/>
      <c r="C171" s="263" t="s">
        <v>362</v>
      </c>
      <c r="D171" s="264"/>
      <c r="E171" s="264"/>
      <c r="F171" s="264"/>
      <c r="G171" s="264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6"/>
      <c r="Z171" s="146"/>
      <c r="AA171" s="146"/>
      <c r="AB171" s="146"/>
      <c r="AC171" s="146"/>
      <c r="AD171" s="146"/>
      <c r="AE171" s="146"/>
      <c r="AF171" s="146"/>
      <c r="AG171" s="146" t="s">
        <v>170</v>
      </c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1" x14ac:dyDescent="0.25">
      <c r="A172" s="153"/>
      <c r="B172" s="154"/>
      <c r="C172" s="250" t="s">
        <v>366</v>
      </c>
      <c r="D172" s="251"/>
      <c r="E172" s="251"/>
      <c r="F172" s="251"/>
      <c r="G172" s="251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6"/>
      <c r="Z172" s="146"/>
      <c r="AA172" s="146"/>
      <c r="AB172" s="146"/>
      <c r="AC172" s="146"/>
      <c r="AD172" s="146"/>
      <c r="AE172" s="146"/>
      <c r="AF172" s="146"/>
      <c r="AG172" s="146" t="s">
        <v>150</v>
      </c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1" x14ac:dyDescent="0.25">
      <c r="A173" s="181">
        <v>44</v>
      </c>
      <c r="B173" s="182" t="s">
        <v>369</v>
      </c>
      <c r="C173" s="189" t="s">
        <v>370</v>
      </c>
      <c r="D173" s="183" t="s">
        <v>208</v>
      </c>
      <c r="E173" s="184">
        <v>103</v>
      </c>
      <c r="F173" s="185"/>
      <c r="G173" s="186">
        <f>ROUND(E173*F173,2)</f>
        <v>0</v>
      </c>
      <c r="H173" s="185"/>
      <c r="I173" s="186">
        <f>ROUND(E173*H173,2)</f>
        <v>0</v>
      </c>
      <c r="J173" s="185"/>
      <c r="K173" s="186">
        <f>ROUND(E173*J173,2)</f>
        <v>0</v>
      </c>
      <c r="L173" s="186">
        <v>21</v>
      </c>
      <c r="M173" s="186">
        <f>G173*(1+L173/100)</f>
        <v>0</v>
      </c>
      <c r="N173" s="186">
        <v>2.2200000000000002E-3</v>
      </c>
      <c r="O173" s="186">
        <f>ROUND(E173*N173,2)</f>
        <v>0.23</v>
      </c>
      <c r="P173" s="186">
        <v>0</v>
      </c>
      <c r="Q173" s="186">
        <f>ROUND(E173*P173,2)</f>
        <v>0</v>
      </c>
      <c r="R173" s="186"/>
      <c r="S173" s="186" t="s">
        <v>216</v>
      </c>
      <c r="T173" s="187" t="s">
        <v>146</v>
      </c>
      <c r="U173" s="157">
        <v>0</v>
      </c>
      <c r="V173" s="157">
        <f>ROUND(E173*U173,2)</f>
        <v>0</v>
      </c>
      <c r="W173" s="157"/>
      <c r="X173" s="157" t="s">
        <v>167</v>
      </c>
      <c r="Y173" s="146"/>
      <c r="Z173" s="146"/>
      <c r="AA173" s="146"/>
      <c r="AB173" s="146"/>
      <c r="AC173" s="146"/>
      <c r="AD173" s="146"/>
      <c r="AE173" s="146"/>
      <c r="AF173" s="146"/>
      <c r="AG173" s="146" t="s">
        <v>168</v>
      </c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1" x14ac:dyDescent="0.25">
      <c r="A174" s="165">
        <v>45</v>
      </c>
      <c r="B174" s="166" t="s">
        <v>371</v>
      </c>
      <c r="C174" s="175" t="s">
        <v>372</v>
      </c>
      <c r="D174" s="167" t="s">
        <v>373</v>
      </c>
      <c r="E174" s="168">
        <v>3</v>
      </c>
      <c r="F174" s="169"/>
      <c r="G174" s="170">
        <f>ROUND(E174*F174,2)</f>
        <v>0</v>
      </c>
      <c r="H174" s="169"/>
      <c r="I174" s="170">
        <f>ROUND(E174*H174,2)</f>
        <v>0</v>
      </c>
      <c r="J174" s="169"/>
      <c r="K174" s="170">
        <f>ROUND(E174*J174,2)</f>
        <v>0</v>
      </c>
      <c r="L174" s="170">
        <v>21</v>
      </c>
      <c r="M174" s="170">
        <f>G174*(1+L174/100)</f>
        <v>0</v>
      </c>
      <c r="N174" s="170">
        <v>1.3500000000000001E-3</v>
      </c>
      <c r="O174" s="170">
        <f>ROUND(E174*N174,2)</f>
        <v>0</v>
      </c>
      <c r="P174" s="170">
        <v>0</v>
      </c>
      <c r="Q174" s="170">
        <f>ROUND(E174*P174,2)</f>
        <v>0</v>
      </c>
      <c r="R174" s="170"/>
      <c r="S174" s="170" t="s">
        <v>216</v>
      </c>
      <c r="T174" s="171" t="s">
        <v>145</v>
      </c>
      <c r="U174" s="157">
        <v>0.7</v>
      </c>
      <c r="V174" s="157">
        <f>ROUND(E174*U174,2)</f>
        <v>2.1</v>
      </c>
      <c r="W174" s="157"/>
      <c r="X174" s="157" t="s">
        <v>167</v>
      </c>
      <c r="Y174" s="146"/>
      <c r="Z174" s="146"/>
      <c r="AA174" s="146"/>
      <c r="AB174" s="146"/>
      <c r="AC174" s="146"/>
      <c r="AD174" s="146"/>
      <c r="AE174" s="146"/>
      <c r="AF174" s="146"/>
      <c r="AG174" s="146" t="s">
        <v>168</v>
      </c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ht="21" outlineLevel="1" x14ac:dyDescent="0.25">
      <c r="A175" s="153"/>
      <c r="B175" s="154"/>
      <c r="C175" s="252" t="s">
        <v>374</v>
      </c>
      <c r="D175" s="253"/>
      <c r="E175" s="253"/>
      <c r="F175" s="253"/>
      <c r="G175" s="253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6"/>
      <c r="Z175" s="146"/>
      <c r="AA175" s="146"/>
      <c r="AB175" s="146"/>
      <c r="AC175" s="146"/>
      <c r="AD175" s="146"/>
      <c r="AE175" s="146"/>
      <c r="AF175" s="146"/>
      <c r="AG175" s="146" t="s">
        <v>150</v>
      </c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72" t="str">
        <f>C175</f>
        <v>ukotvení kotevní desky šrouby, utěsnění kolem prostupu PU pěnou, přitavením manžety prostupu na parozábranu a doplnění manžety pojistnou zálivkovou hmotou</v>
      </c>
      <c r="BB175" s="146"/>
      <c r="BC175" s="146"/>
      <c r="BD175" s="146"/>
      <c r="BE175" s="146"/>
      <c r="BF175" s="146"/>
      <c r="BG175" s="146"/>
      <c r="BH175" s="146"/>
    </row>
    <row r="176" spans="1:60" outlineLevel="1" x14ac:dyDescent="0.25">
      <c r="A176" s="165">
        <v>46</v>
      </c>
      <c r="B176" s="166" t="s">
        <v>375</v>
      </c>
      <c r="C176" s="175" t="s">
        <v>376</v>
      </c>
      <c r="D176" s="167" t="s">
        <v>198</v>
      </c>
      <c r="E176" s="168">
        <v>2.6282999999999999</v>
      </c>
      <c r="F176" s="169"/>
      <c r="G176" s="170">
        <f>ROUND(E176*F176,2)</f>
        <v>0</v>
      </c>
      <c r="H176" s="169"/>
      <c r="I176" s="170">
        <f>ROUND(E176*H176,2)</f>
        <v>0</v>
      </c>
      <c r="J176" s="169"/>
      <c r="K176" s="170">
        <f>ROUND(E176*J176,2)</f>
        <v>0</v>
      </c>
      <c r="L176" s="170">
        <v>21</v>
      </c>
      <c r="M176" s="170">
        <f>G176*(1+L176/100)</f>
        <v>0</v>
      </c>
      <c r="N176" s="170">
        <v>0</v>
      </c>
      <c r="O176" s="170">
        <f>ROUND(E176*N176,2)</f>
        <v>0</v>
      </c>
      <c r="P176" s="170">
        <v>0</v>
      </c>
      <c r="Q176" s="170">
        <f>ROUND(E176*P176,2)</f>
        <v>0</v>
      </c>
      <c r="R176" s="170" t="s">
        <v>338</v>
      </c>
      <c r="S176" s="170" t="s">
        <v>145</v>
      </c>
      <c r="T176" s="171" t="s">
        <v>145</v>
      </c>
      <c r="U176" s="157">
        <v>1.609</v>
      </c>
      <c r="V176" s="157">
        <f>ROUND(E176*U176,2)</f>
        <v>4.2300000000000004</v>
      </c>
      <c r="W176" s="157"/>
      <c r="X176" s="157" t="s">
        <v>330</v>
      </c>
      <c r="Y176" s="146"/>
      <c r="Z176" s="146"/>
      <c r="AA176" s="146"/>
      <c r="AB176" s="146"/>
      <c r="AC176" s="146"/>
      <c r="AD176" s="146"/>
      <c r="AE176" s="146"/>
      <c r="AF176" s="146"/>
      <c r="AG176" s="146" t="s">
        <v>331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1" x14ac:dyDescent="0.25">
      <c r="A177" s="153"/>
      <c r="B177" s="154"/>
      <c r="C177" s="261" t="s">
        <v>377</v>
      </c>
      <c r="D177" s="262"/>
      <c r="E177" s="262"/>
      <c r="F177" s="262"/>
      <c r="G177" s="262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6"/>
      <c r="Z177" s="146"/>
      <c r="AA177" s="146"/>
      <c r="AB177" s="146"/>
      <c r="AC177" s="146"/>
      <c r="AD177" s="146"/>
      <c r="AE177" s="146"/>
      <c r="AF177" s="146"/>
      <c r="AG177" s="146" t="s">
        <v>170</v>
      </c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1" x14ac:dyDescent="0.25">
      <c r="A178" s="153"/>
      <c r="B178" s="154"/>
      <c r="C178" s="188" t="s">
        <v>333</v>
      </c>
      <c r="D178" s="179"/>
      <c r="E178" s="180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6"/>
      <c r="Z178" s="146"/>
      <c r="AA178" s="146"/>
      <c r="AB178" s="146"/>
      <c r="AC178" s="146"/>
      <c r="AD178" s="146"/>
      <c r="AE178" s="146"/>
      <c r="AF178" s="146"/>
      <c r="AG178" s="146" t="s">
        <v>172</v>
      </c>
      <c r="AH178" s="146">
        <v>0</v>
      </c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1" x14ac:dyDescent="0.25">
      <c r="A179" s="153"/>
      <c r="B179" s="154"/>
      <c r="C179" s="188" t="s">
        <v>378</v>
      </c>
      <c r="D179" s="179"/>
      <c r="E179" s="180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6"/>
      <c r="Z179" s="146"/>
      <c r="AA179" s="146"/>
      <c r="AB179" s="146"/>
      <c r="AC179" s="146"/>
      <c r="AD179" s="146"/>
      <c r="AE179" s="146"/>
      <c r="AF179" s="146"/>
      <c r="AG179" s="146" t="s">
        <v>172</v>
      </c>
      <c r="AH179" s="146">
        <v>0</v>
      </c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1" x14ac:dyDescent="0.25">
      <c r="A180" s="153"/>
      <c r="B180" s="154"/>
      <c r="C180" s="188" t="s">
        <v>379</v>
      </c>
      <c r="D180" s="179"/>
      <c r="E180" s="180">
        <v>2.6282999999999999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6"/>
      <c r="Z180" s="146"/>
      <c r="AA180" s="146"/>
      <c r="AB180" s="146"/>
      <c r="AC180" s="146"/>
      <c r="AD180" s="146"/>
      <c r="AE180" s="146"/>
      <c r="AF180" s="146"/>
      <c r="AG180" s="146" t="s">
        <v>172</v>
      </c>
      <c r="AH180" s="146">
        <v>0</v>
      </c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x14ac:dyDescent="0.25">
      <c r="A181" s="159" t="s">
        <v>140</v>
      </c>
      <c r="B181" s="160" t="s">
        <v>92</v>
      </c>
      <c r="C181" s="174" t="s">
        <v>93</v>
      </c>
      <c r="D181" s="161"/>
      <c r="E181" s="162"/>
      <c r="F181" s="163"/>
      <c r="G181" s="163">
        <f>SUMIF(AG182:AG190,"&lt;&gt;NOR",G182:G190)</f>
        <v>0</v>
      </c>
      <c r="H181" s="163"/>
      <c r="I181" s="163">
        <f>SUM(I182:I190)</f>
        <v>0</v>
      </c>
      <c r="J181" s="163"/>
      <c r="K181" s="163">
        <f>SUM(K182:K190)</f>
        <v>0</v>
      </c>
      <c r="L181" s="163"/>
      <c r="M181" s="163">
        <f>SUM(M182:M190)</f>
        <v>0</v>
      </c>
      <c r="N181" s="163"/>
      <c r="O181" s="163">
        <f>SUM(O182:O190)</f>
        <v>3.06</v>
      </c>
      <c r="P181" s="163"/>
      <c r="Q181" s="163">
        <f>SUM(Q182:Q190)</f>
        <v>0</v>
      </c>
      <c r="R181" s="163"/>
      <c r="S181" s="163"/>
      <c r="T181" s="164"/>
      <c r="U181" s="158"/>
      <c r="V181" s="158">
        <f>SUM(V182:V190)</f>
        <v>48.03</v>
      </c>
      <c r="W181" s="158"/>
      <c r="X181" s="158"/>
      <c r="AG181" t="s">
        <v>141</v>
      </c>
    </row>
    <row r="182" spans="1:60" outlineLevel="1" x14ac:dyDescent="0.25">
      <c r="A182" s="165">
        <v>47</v>
      </c>
      <c r="B182" s="166" t="s">
        <v>380</v>
      </c>
      <c r="C182" s="175" t="s">
        <v>381</v>
      </c>
      <c r="D182" s="167" t="s">
        <v>235</v>
      </c>
      <c r="E182" s="168">
        <v>606.22749999999996</v>
      </c>
      <c r="F182" s="169"/>
      <c r="G182" s="170">
        <f>ROUND(E182*F182,2)</f>
        <v>0</v>
      </c>
      <c r="H182" s="169"/>
      <c r="I182" s="170">
        <f>ROUND(E182*H182,2)</f>
        <v>0</v>
      </c>
      <c r="J182" s="169"/>
      <c r="K182" s="170">
        <f>ROUND(E182*J182,2)</f>
        <v>0</v>
      </c>
      <c r="L182" s="170">
        <v>21</v>
      </c>
      <c r="M182" s="170">
        <f>G182*(1+L182/100)</f>
        <v>0</v>
      </c>
      <c r="N182" s="170">
        <v>0</v>
      </c>
      <c r="O182" s="170">
        <f>ROUND(E182*N182,2)</f>
        <v>0</v>
      </c>
      <c r="P182" s="170">
        <v>0</v>
      </c>
      <c r="Q182" s="170">
        <f>ROUND(E182*P182,2)</f>
        <v>0</v>
      </c>
      <c r="R182" s="170" t="s">
        <v>382</v>
      </c>
      <c r="S182" s="170" t="s">
        <v>145</v>
      </c>
      <c r="T182" s="171" t="s">
        <v>145</v>
      </c>
      <c r="U182" s="157">
        <v>7.0000000000000007E-2</v>
      </c>
      <c r="V182" s="157">
        <f>ROUND(E182*U182,2)</f>
        <v>42.44</v>
      </c>
      <c r="W182" s="157"/>
      <c r="X182" s="157" t="s">
        <v>167</v>
      </c>
      <c r="Y182" s="146"/>
      <c r="Z182" s="146"/>
      <c r="AA182" s="146"/>
      <c r="AB182" s="146"/>
      <c r="AC182" s="146"/>
      <c r="AD182" s="146"/>
      <c r="AE182" s="146"/>
      <c r="AF182" s="146"/>
      <c r="AG182" s="146" t="s">
        <v>168</v>
      </c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outlineLevel="1" x14ac:dyDescent="0.25">
      <c r="A183" s="153"/>
      <c r="B183" s="154"/>
      <c r="C183" s="188" t="s">
        <v>342</v>
      </c>
      <c r="D183" s="179"/>
      <c r="E183" s="180">
        <v>606.22749999999996</v>
      </c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6"/>
      <c r="Z183" s="146"/>
      <c r="AA183" s="146"/>
      <c r="AB183" s="146"/>
      <c r="AC183" s="146"/>
      <c r="AD183" s="146"/>
      <c r="AE183" s="146"/>
      <c r="AF183" s="146"/>
      <c r="AG183" s="146" t="s">
        <v>172</v>
      </c>
      <c r="AH183" s="146">
        <v>0</v>
      </c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ht="30.6" outlineLevel="1" x14ac:dyDescent="0.25">
      <c r="A184" s="165">
        <v>48</v>
      </c>
      <c r="B184" s="166" t="s">
        <v>383</v>
      </c>
      <c r="C184" s="175" t="s">
        <v>384</v>
      </c>
      <c r="D184" s="167" t="s">
        <v>235</v>
      </c>
      <c r="E184" s="168">
        <v>636.53887999999995</v>
      </c>
      <c r="F184" s="169"/>
      <c r="G184" s="170">
        <f>ROUND(E184*F184,2)</f>
        <v>0</v>
      </c>
      <c r="H184" s="169"/>
      <c r="I184" s="170">
        <f>ROUND(E184*H184,2)</f>
        <v>0</v>
      </c>
      <c r="J184" s="169"/>
      <c r="K184" s="170">
        <f>ROUND(E184*J184,2)</f>
        <v>0</v>
      </c>
      <c r="L184" s="170">
        <v>21</v>
      </c>
      <c r="M184" s="170">
        <f>G184*(1+L184/100)</f>
        <v>0</v>
      </c>
      <c r="N184" s="170">
        <v>4.7999999999999996E-3</v>
      </c>
      <c r="O184" s="170">
        <f>ROUND(E184*N184,2)</f>
        <v>3.06</v>
      </c>
      <c r="P184" s="170">
        <v>0</v>
      </c>
      <c r="Q184" s="170">
        <f>ROUND(E184*P184,2)</f>
        <v>0</v>
      </c>
      <c r="R184" s="170" t="s">
        <v>199</v>
      </c>
      <c r="S184" s="170" t="s">
        <v>145</v>
      </c>
      <c r="T184" s="171" t="s">
        <v>145</v>
      </c>
      <c r="U184" s="157">
        <v>0</v>
      </c>
      <c r="V184" s="157">
        <f>ROUND(E184*U184,2)</f>
        <v>0</v>
      </c>
      <c r="W184" s="157"/>
      <c r="X184" s="157" t="s">
        <v>200</v>
      </c>
      <c r="Y184" s="146"/>
      <c r="Z184" s="146"/>
      <c r="AA184" s="146"/>
      <c r="AB184" s="146"/>
      <c r="AC184" s="146"/>
      <c r="AD184" s="146"/>
      <c r="AE184" s="146"/>
      <c r="AF184" s="146"/>
      <c r="AG184" s="146" t="s">
        <v>201</v>
      </c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outlineLevel="1" x14ac:dyDescent="0.25">
      <c r="A185" s="153"/>
      <c r="B185" s="154"/>
      <c r="C185" s="188" t="s">
        <v>385</v>
      </c>
      <c r="D185" s="179"/>
      <c r="E185" s="180">
        <v>636.53887999999995</v>
      </c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6"/>
      <c r="Z185" s="146"/>
      <c r="AA185" s="146"/>
      <c r="AB185" s="146"/>
      <c r="AC185" s="146"/>
      <c r="AD185" s="146"/>
      <c r="AE185" s="146"/>
      <c r="AF185" s="146"/>
      <c r="AG185" s="146" t="s">
        <v>172</v>
      </c>
      <c r="AH185" s="146">
        <v>5</v>
      </c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1" x14ac:dyDescent="0.25">
      <c r="A186" s="165">
        <v>49</v>
      </c>
      <c r="B186" s="166" t="s">
        <v>386</v>
      </c>
      <c r="C186" s="175" t="s">
        <v>387</v>
      </c>
      <c r="D186" s="167" t="s">
        <v>198</v>
      </c>
      <c r="E186" s="168">
        <v>3.0553900000000001</v>
      </c>
      <c r="F186" s="169"/>
      <c r="G186" s="170">
        <f>ROUND(E186*F186,2)</f>
        <v>0</v>
      </c>
      <c r="H186" s="169"/>
      <c r="I186" s="170">
        <f>ROUND(E186*H186,2)</f>
        <v>0</v>
      </c>
      <c r="J186" s="169"/>
      <c r="K186" s="170">
        <f>ROUND(E186*J186,2)</f>
        <v>0</v>
      </c>
      <c r="L186" s="170">
        <v>21</v>
      </c>
      <c r="M186" s="170">
        <f>G186*(1+L186/100)</f>
        <v>0</v>
      </c>
      <c r="N186" s="170">
        <v>0</v>
      </c>
      <c r="O186" s="170">
        <f>ROUND(E186*N186,2)</f>
        <v>0</v>
      </c>
      <c r="P186" s="170">
        <v>0</v>
      </c>
      <c r="Q186" s="170">
        <f>ROUND(E186*P186,2)</f>
        <v>0</v>
      </c>
      <c r="R186" s="170" t="s">
        <v>382</v>
      </c>
      <c r="S186" s="170" t="s">
        <v>145</v>
      </c>
      <c r="T186" s="171" t="s">
        <v>145</v>
      </c>
      <c r="U186" s="157">
        <v>1.831</v>
      </c>
      <c r="V186" s="157">
        <f>ROUND(E186*U186,2)</f>
        <v>5.59</v>
      </c>
      <c r="W186" s="157"/>
      <c r="X186" s="157" t="s">
        <v>330</v>
      </c>
      <c r="Y186" s="146"/>
      <c r="Z186" s="146"/>
      <c r="AA186" s="146"/>
      <c r="AB186" s="146"/>
      <c r="AC186" s="146"/>
      <c r="AD186" s="146"/>
      <c r="AE186" s="146"/>
      <c r="AF186" s="146"/>
      <c r="AG186" s="146" t="s">
        <v>331</v>
      </c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1" x14ac:dyDescent="0.25">
      <c r="A187" s="153"/>
      <c r="B187" s="154"/>
      <c r="C187" s="261" t="s">
        <v>377</v>
      </c>
      <c r="D187" s="262"/>
      <c r="E187" s="262"/>
      <c r="F187" s="262"/>
      <c r="G187" s="262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6"/>
      <c r="Z187" s="146"/>
      <c r="AA187" s="146"/>
      <c r="AB187" s="146"/>
      <c r="AC187" s="146"/>
      <c r="AD187" s="146"/>
      <c r="AE187" s="146"/>
      <c r="AF187" s="146"/>
      <c r="AG187" s="146" t="s">
        <v>170</v>
      </c>
      <c r="AH187" s="146"/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outlineLevel="1" x14ac:dyDescent="0.25">
      <c r="A188" s="153"/>
      <c r="B188" s="154"/>
      <c r="C188" s="188" t="s">
        <v>333</v>
      </c>
      <c r="D188" s="179"/>
      <c r="E188" s="180"/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6"/>
      <c r="Z188" s="146"/>
      <c r="AA188" s="146"/>
      <c r="AB188" s="146"/>
      <c r="AC188" s="146"/>
      <c r="AD188" s="146"/>
      <c r="AE188" s="146"/>
      <c r="AF188" s="146"/>
      <c r="AG188" s="146" t="s">
        <v>172</v>
      </c>
      <c r="AH188" s="146">
        <v>0</v>
      </c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1" x14ac:dyDescent="0.25">
      <c r="A189" s="153"/>
      <c r="B189" s="154"/>
      <c r="C189" s="188" t="s">
        <v>388</v>
      </c>
      <c r="D189" s="179"/>
      <c r="E189" s="180"/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6"/>
      <c r="Z189" s="146"/>
      <c r="AA189" s="146"/>
      <c r="AB189" s="146"/>
      <c r="AC189" s="146"/>
      <c r="AD189" s="146"/>
      <c r="AE189" s="146"/>
      <c r="AF189" s="146"/>
      <c r="AG189" s="146" t="s">
        <v>172</v>
      </c>
      <c r="AH189" s="146">
        <v>0</v>
      </c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1" x14ac:dyDescent="0.25">
      <c r="A190" s="153"/>
      <c r="B190" s="154"/>
      <c r="C190" s="188" t="s">
        <v>389</v>
      </c>
      <c r="D190" s="179"/>
      <c r="E190" s="180">
        <v>3.0553900000000001</v>
      </c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6"/>
      <c r="Z190" s="146"/>
      <c r="AA190" s="146"/>
      <c r="AB190" s="146"/>
      <c r="AC190" s="146"/>
      <c r="AD190" s="146"/>
      <c r="AE190" s="146"/>
      <c r="AF190" s="146"/>
      <c r="AG190" s="146" t="s">
        <v>172</v>
      </c>
      <c r="AH190" s="146">
        <v>0</v>
      </c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x14ac:dyDescent="0.25">
      <c r="A191" s="159" t="s">
        <v>140</v>
      </c>
      <c r="B191" s="160" t="s">
        <v>94</v>
      </c>
      <c r="C191" s="174" t="s">
        <v>95</v>
      </c>
      <c r="D191" s="161"/>
      <c r="E191" s="162"/>
      <c r="F191" s="163"/>
      <c r="G191" s="163">
        <f>SUMIF(AG192:AG192,"&lt;&gt;NOR",G192:G192)</f>
        <v>0</v>
      </c>
      <c r="H191" s="163"/>
      <c r="I191" s="163">
        <f>SUM(I192:I192)</f>
        <v>0</v>
      </c>
      <c r="J191" s="163"/>
      <c r="K191" s="163">
        <f>SUM(K192:K192)</f>
        <v>0</v>
      </c>
      <c r="L191" s="163"/>
      <c r="M191" s="163">
        <f>SUM(M192:M192)</f>
        <v>0</v>
      </c>
      <c r="N191" s="163"/>
      <c r="O191" s="163">
        <f>SUM(O192:O192)</f>
        <v>0</v>
      </c>
      <c r="P191" s="163"/>
      <c r="Q191" s="163">
        <f>SUM(Q192:Q192)</f>
        <v>0</v>
      </c>
      <c r="R191" s="163"/>
      <c r="S191" s="163"/>
      <c r="T191" s="164"/>
      <c r="U191" s="158"/>
      <c r="V191" s="158">
        <f>SUM(V192:V192)</f>
        <v>0</v>
      </c>
      <c r="W191" s="158"/>
      <c r="X191" s="158"/>
      <c r="AG191" t="s">
        <v>141</v>
      </c>
    </row>
    <row r="192" spans="1:60" outlineLevel="1" x14ac:dyDescent="0.25">
      <c r="A192" s="181">
        <v>50</v>
      </c>
      <c r="B192" s="182" t="s">
        <v>390</v>
      </c>
      <c r="C192" s="189" t="s">
        <v>391</v>
      </c>
      <c r="D192" s="183" t="s">
        <v>392</v>
      </c>
      <c r="E192" s="184">
        <v>1</v>
      </c>
      <c r="F192" s="185"/>
      <c r="G192" s="186">
        <f>ROUND(E192*F192,2)</f>
        <v>0</v>
      </c>
      <c r="H192" s="185"/>
      <c r="I192" s="186">
        <f>ROUND(E192*H192,2)</f>
        <v>0</v>
      </c>
      <c r="J192" s="185"/>
      <c r="K192" s="186">
        <f>ROUND(E192*J192,2)</f>
        <v>0</v>
      </c>
      <c r="L192" s="186">
        <v>21</v>
      </c>
      <c r="M192" s="186">
        <f>G192*(1+L192/100)</f>
        <v>0</v>
      </c>
      <c r="N192" s="186">
        <v>0</v>
      </c>
      <c r="O192" s="186">
        <f>ROUND(E192*N192,2)</f>
        <v>0</v>
      </c>
      <c r="P192" s="186">
        <v>0</v>
      </c>
      <c r="Q192" s="186">
        <f>ROUND(E192*P192,2)</f>
        <v>0</v>
      </c>
      <c r="R192" s="186"/>
      <c r="S192" s="186" t="s">
        <v>216</v>
      </c>
      <c r="T192" s="187" t="s">
        <v>146</v>
      </c>
      <c r="U192" s="157">
        <v>0</v>
      </c>
      <c r="V192" s="157">
        <f>ROUND(E192*U192,2)</f>
        <v>0</v>
      </c>
      <c r="W192" s="157"/>
      <c r="X192" s="157" t="s">
        <v>167</v>
      </c>
      <c r="Y192" s="146"/>
      <c r="Z192" s="146"/>
      <c r="AA192" s="146"/>
      <c r="AB192" s="146"/>
      <c r="AC192" s="146"/>
      <c r="AD192" s="146"/>
      <c r="AE192" s="146"/>
      <c r="AF192" s="146"/>
      <c r="AG192" s="146" t="s">
        <v>168</v>
      </c>
      <c r="AH192" s="146"/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x14ac:dyDescent="0.25">
      <c r="A193" s="159" t="s">
        <v>140</v>
      </c>
      <c r="B193" s="160" t="s">
        <v>96</v>
      </c>
      <c r="C193" s="174" t="s">
        <v>97</v>
      </c>
      <c r="D193" s="161"/>
      <c r="E193" s="162"/>
      <c r="F193" s="163"/>
      <c r="G193" s="163">
        <f>SUMIF(AG194:AG194,"&lt;&gt;NOR",G194:G194)</f>
        <v>0</v>
      </c>
      <c r="H193" s="163"/>
      <c r="I193" s="163">
        <f>SUM(I194:I194)</f>
        <v>0</v>
      </c>
      <c r="J193" s="163"/>
      <c r="K193" s="163">
        <f>SUM(K194:K194)</f>
        <v>0</v>
      </c>
      <c r="L193" s="163"/>
      <c r="M193" s="163">
        <f>SUM(M194:M194)</f>
        <v>0</v>
      </c>
      <c r="N193" s="163"/>
      <c r="O193" s="163">
        <f>SUM(O194:O194)</f>
        <v>0</v>
      </c>
      <c r="P193" s="163"/>
      <c r="Q193" s="163">
        <f>SUM(Q194:Q194)</f>
        <v>0</v>
      </c>
      <c r="R193" s="163"/>
      <c r="S193" s="163"/>
      <c r="T193" s="164"/>
      <c r="U193" s="158"/>
      <c r="V193" s="158">
        <f>SUM(V194:V194)</f>
        <v>0</v>
      </c>
      <c r="W193" s="158"/>
      <c r="X193" s="158"/>
      <c r="AG193" t="s">
        <v>141</v>
      </c>
    </row>
    <row r="194" spans="1:60" outlineLevel="1" x14ac:dyDescent="0.25">
      <c r="A194" s="181">
        <v>51</v>
      </c>
      <c r="B194" s="182" t="s">
        <v>393</v>
      </c>
      <c r="C194" s="189" t="s">
        <v>394</v>
      </c>
      <c r="D194" s="183" t="s">
        <v>392</v>
      </c>
      <c r="E194" s="184">
        <v>1</v>
      </c>
      <c r="F194" s="185"/>
      <c r="G194" s="186">
        <f>ROUND(E194*F194,2)</f>
        <v>0</v>
      </c>
      <c r="H194" s="185"/>
      <c r="I194" s="186">
        <f>ROUND(E194*H194,2)</f>
        <v>0</v>
      </c>
      <c r="J194" s="185"/>
      <c r="K194" s="186">
        <f>ROUND(E194*J194,2)</f>
        <v>0</v>
      </c>
      <c r="L194" s="186">
        <v>21</v>
      </c>
      <c r="M194" s="186">
        <f>G194*(1+L194/100)</f>
        <v>0</v>
      </c>
      <c r="N194" s="186">
        <v>0</v>
      </c>
      <c r="O194" s="186">
        <f>ROUND(E194*N194,2)</f>
        <v>0</v>
      </c>
      <c r="P194" s="186">
        <v>0</v>
      </c>
      <c r="Q194" s="186">
        <f>ROUND(E194*P194,2)</f>
        <v>0</v>
      </c>
      <c r="R194" s="186"/>
      <c r="S194" s="186" t="s">
        <v>216</v>
      </c>
      <c r="T194" s="187" t="s">
        <v>146</v>
      </c>
      <c r="U194" s="157">
        <v>0</v>
      </c>
      <c r="V194" s="157">
        <f>ROUND(E194*U194,2)</f>
        <v>0</v>
      </c>
      <c r="W194" s="157"/>
      <c r="X194" s="157" t="s">
        <v>167</v>
      </c>
      <c r="Y194" s="146"/>
      <c r="Z194" s="146"/>
      <c r="AA194" s="146"/>
      <c r="AB194" s="146"/>
      <c r="AC194" s="146"/>
      <c r="AD194" s="146"/>
      <c r="AE194" s="146"/>
      <c r="AF194" s="146"/>
      <c r="AG194" s="146" t="s">
        <v>168</v>
      </c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x14ac:dyDescent="0.25">
      <c r="A195" s="159" t="s">
        <v>140</v>
      </c>
      <c r="B195" s="160" t="s">
        <v>98</v>
      </c>
      <c r="C195" s="174" t="s">
        <v>99</v>
      </c>
      <c r="D195" s="161"/>
      <c r="E195" s="162"/>
      <c r="F195" s="163"/>
      <c r="G195" s="163">
        <f>SUMIF(AG196:AG205,"&lt;&gt;NOR",G196:G205)</f>
        <v>0</v>
      </c>
      <c r="H195" s="163"/>
      <c r="I195" s="163">
        <f>SUM(I196:I205)</f>
        <v>0</v>
      </c>
      <c r="J195" s="163"/>
      <c r="K195" s="163">
        <f>SUM(K196:K205)</f>
        <v>0</v>
      </c>
      <c r="L195" s="163"/>
      <c r="M195" s="163">
        <f>SUM(M196:M205)</f>
        <v>0</v>
      </c>
      <c r="N195" s="163"/>
      <c r="O195" s="163">
        <f>SUM(O196:O205)</f>
        <v>0.39</v>
      </c>
      <c r="P195" s="163"/>
      <c r="Q195" s="163">
        <f>SUM(Q196:Q205)</f>
        <v>0</v>
      </c>
      <c r="R195" s="163"/>
      <c r="S195" s="163"/>
      <c r="T195" s="164"/>
      <c r="U195" s="158"/>
      <c r="V195" s="158">
        <f>SUM(V196:V205)</f>
        <v>54.059999999999995</v>
      </c>
      <c r="W195" s="158"/>
      <c r="X195" s="158"/>
      <c r="AG195" t="s">
        <v>141</v>
      </c>
    </row>
    <row r="196" spans="1:60" ht="20.399999999999999" outlineLevel="1" x14ac:dyDescent="0.25">
      <c r="A196" s="165">
        <v>52</v>
      </c>
      <c r="B196" s="166" t="s">
        <v>395</v>
      </c>
      <c r="C196" s="175" t="s">
        <v>396</v>
      </c>
      <c r="D196" s="167" t="s">
        <v>208</v>
      </c>
      <c r="E196" s="168">
        <v>50</v>
      </c>
      <c r="F196" s="169"/>
      <c r="G196" s="170">
        <f>ROUND(E196*F196,2)</f>
        <v>0</v>
      </c>
      <c r="H196" s="169"/>
      <c r="I196" s="170">
        <f>ROUND(E196*H196,2)</f>
        <v>0</v>
      </c>
      <c r="J196" s="169"/>
      <c r="K196" s="170">
        <f>ROUND(E196*J196,2)</f>
        <v>0</v>
      </c>
      <c r="L196" s="170">
        <v>21</v>
      </c>
      <c r="M196" s="170">
        <f>G196*(1+L196/100)</f>
        <v>0</v>
      </c>
      <c r="N196" s="170">
        <v>3.1199999999999999E-3</v>
      </c>
      <c r="O196" s="170">
        <f>ROUND(E196*N196,2)</f>
        <v>0.16</v>
      </c>
      <c r="P196" s="170">
        <v>0</v>
      </c>
      <c r="Q196" s="170">
        <f>ROUND(E196*P196,2)</f>
        <v>0</v>
      </c>
      <c r="R196" s="170" t="s">
        <v>397</v>
      </c>
      <c r="S196" s="170" t="s">
        <v>145</v>
      </c>
      <c r="T196" s="171" t="s">
        <v>145</v>
      </c>
      <c r="U196" s="157">
        <v>0.29399999999999998</v>
      </c>
      <c r="V196" s="157">
        <f>ROUND(E196*U196,2)</f>
        <v>14.7</v>
      </c>
      <c r="W196" s="157"/>
      <c r="X196" s="157" t="s">
        <v>167</v>
      </c>
      <c r="Y196" s="146"/>
      <c r="Z196" s="146"/>
      <c r="AA196" s="146"/>
      <c r="AB196" s="146"/>
      <c r="AC196" s="146"/>
      <c r="AD196" s="146"/>
      <c r="AE196" s="146"/>
      <c r="AF196" s="146"/>
      <c r="AG196" s="146" t="s">
        <v>168</v>
      </c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outlineLevel="1" x14ac:dyDescent="0.25">
      <c r="A197" s="153"/>
      <c r="B197" s="154"/>
      <c r="C197" s="252" t="s">
        <v>398</v>
      </c>
      <c r="D197" s="253"/>
      <c r="E197" s="253"/>
      <c r="F197" s="253"/>
      <c r="G197" s="253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6"/>
      <c r="Z197" s="146"/>
      <c r="AA197" s="146"/>
      <c r="AB197" s="146"/>
      <c r="AC197" s="146"/>
      <c r="AD197" s="146"/>
      <c r="AE197" s="146"/>
      <c r="AF197" s="146"/>
      <c r="AG197" s="146" t="s">
        <v>150</v>
      </c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ht="20.399999999999999" outlineLevel="1" x14ac:dyDescent="0.25">
      <c r="A198" s="165">
        <v>53</v>
      </c>
      <c r="B198" s="166" t="s">
        <v>399</v>
      </c>
      <c r="C198" s="175" t="s">
        <v>400</v>
      </c>
      <c r="D198" s="167" t="s">
        <v>208</v>
      </c>
      <c r="E198" s="168">
        <v>103</v>
      </c>
      <c r="F198" s="169"/>
      <c r="G198" s="170">
        <f>ROUND(E198*F198,2)</f>
        <v>0</v>
      </c>
      <c r="H198" s="169"/>
      <c r="I198" s="170">
        <f>ROUND(E198*H198,2)</f>
        <v>0</v>
      </c>
      <c r="J198" s="169"/>
      <c r="K198" s="170">
        <f>ROUND(E198*J198,2)</f>
        <v>0</v>
      </c>
      <c r="L198" s="170">
        <v>21</v>
      </c>
      <c r="M198" s="170">
        <f>G198*(1+L198/100)</f>
        <v>0</v>
      </c>
      <c r="N198" s="170">
        <v>2.2499999999999998E-3</v>
      </c>
      <c r="O198" s="170">
        <f>ROUND(E198*N198,2)</f>
        <v>0.23</v>
      </c>
      <c r="P198" s="170">
        <v>0</v>
      </c>
      <c r="Q198" s="170">
        <f>ROUND(E198*P198,2)</f>
        <v>0</v>
      </c>
      <c r="R198" s="170" t="s">
        <v>397</v>
      </c>
      <c r="S198" s="170" t="s">
        <v>145</v>
      </c>
      <c r="T198" s="171" t="s">
        <v>145</v>
      </c>
      <c r="U198" s="157">
        <v>0.36399999999999999</v>
      </c>
      <c r="V198" s="157">
        <f>ROUND(E198*U198,2)</f>
        <v>37.49</v>
      </c>
      <c r="W198" s="157"/>
      <c r="X198" s="157" t="s">
        <v>167</v>
      </c>
      <c r="Y198" s="146"/>
      <c r="Z198" s="146"/>
      <c r="AA198" s="146"/>
      <c r="AB198" s="146"/>
      <c r="AC198" s="146"/>
      <c r="AD198" s="146"/>
      <c r="AE198" s="146"/>
      <c r="AF198" s="146"/>
      <c r="AG198" s="146" t="s">
        <v>168</v>
      </c>
      <c r="AH198" s="146"/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outlineLevel="1" x14ac:dyDescent="0.25">
      <c r="A199" s="153"/>
      <c r="B199" s="154"/>
      <c r="C199" s="261" t="s">
        <v>401</v>
      </c>
      <c r="D199" s="262"/>
      <c r="E199" s="262"/>
      <c r="F199" s="262"/>
      <c r="G199" s="262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6"/>
      <c r="Z199" s="146"/>
      <c r="AA199" s="146"/>
      <c r="AB199" s="146"/>
      <c r="AC199" s="146"/>
      <c r="AD199" s="146"/>
      <c r="AE199" s="146"/>
      <c r="AF199" s="146"/>
      <c r="AG199" s="146" t="s">
        <v>170</v>
      </c>
      <c r="AH199" s="146"/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outlineLevel="1" x14ac:dyDescent="0.25">
      <c r="A200" s="153"/>
      <c r="B200" s="154"/>
      <c r="C200" s="250" t="s">
        <v>402</v>
      </c>
      <c r="D200" s="251"/>
      <c r="E200" s="251"/>
      <c r="F200" s="251"/>
      <c r="G200" s="251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46"/>
      <c r="Z200" s="146"/>
      <c r="AA200" s="146"/>
      <c r="AB200" s="146"/>
      <c r="AC200" s="146"/>
      <c r="AD200" s="146"/>
      <c r="AE200" s="146"/>
      <c r="AF200" s="146"/>
      <c r="AG200" s="146" t="s">
        <v>150</v>
      </c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outlineLevel="1" x14ac:dyDescent="0.25">
      <c r="A201" s="165">
        <v>54</v>
      </c>
      <c r="B201" s="166" t="s">
        <v>403</v>
      </c>
      <c r="C201" s="175" t="s">
        <v>404</v>
      </c>
      <c r="D201" s="167" t="s">
        <v>198</v>
      </c>
      <c r="E201" s="168">
        <v>0.38774999999999998</v>
      </c>
      <c r="F201" s="169"/>
      <c r="G201" s="170">
        <f>ROUND(E201*F201,2)</f>
        <v>0</v>
      </c>
      <c r="H201" s="169"/>
      <c r="I201" s="170">
        <f>ROUND(E201*H201,2)</f>
        <v>0</v>
      </c>
      <c r="J201" s="169"/>
      <c r="K201" s="170">
        <f>ROUND(E201*J201,2)</f>
        <v>0</v>
      </c>
      <c r="L201" s="170">
        <v>21</v>
      </c>
      <c r="M201" s="170">
        <f>G201*(1+L201/100)</f>
        <v>0</v>
      </c>
      <c r="N201" s="170">
        <v>0</v>
      </c>
      <c r="O201" s="170">
        <f>ROUND(E201*N201,2)</f>
        <v>0</v>
      </c>
      <c r="P201" s="170">
        <v>0</v>
      </c>
      <c r="Q201" s="170">
        <f>ROUND(E201*P201,2)</f>
        <v>0</v>
      </c>
      <c r="R201" s="170" t="s">
        <v>397</v>
      </c>
      <c r="S201" s="170" t="s">
        <v>145</v>
      </c>
      <c r="T201" s="171" t="s">
        <v>145</v>
      </c>
      <c r="U201" s="157">
        <v>4.82</v>
      </c>
      <c r="V201" s="157">
        <f>ROUND(E201*U201,2)</f>
        <v>1.87</v>
      </c>
      <c r="W201" s="157"/>
      <c r="X201" s="157" t="s">
        <v>330</v>
      </c>
      <c r="Y201" s="146"/>
      <c r="Z201" s="146"/>
      <c r="AA201" s="146"/>
      <c r="AB201" s="146"/>
      <c r="AC201" s="146"/>
      <c r="AD201" s="146"/>
      <c r="AE201" s="146"/>
      <c r="AF201" s="146"/>
      <c r="AG201" s="146" t="s">
        <v>331</v>
      </c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outlineLevel="1" x14ac:dyDescent="0.25">
      <c r="A202" s="153"/>
      <c r="B202" s="154"/>
      <c r="C202" s="261" t="s">
        <v>377</v>
      </c>
      <c r="D202" s="262"/>
      <c r="E202" s="262"/>
      <c r="F202" s="262"/>
      <c r="G202" s="262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6"/>
      <c r="Z202" s="146"/>
      <c r="AA202" s="146"/>
      <c r="AB202" s="146"/>
      <c r="AC202" s="146"/>
      <c r="AD202" s="146"/>
      <c r="AE202" s="146"/>
      <c r="AF202" s="146"/>
      <c r="AG202" s="146" t="s">
        <v>170</v>
      </c>
      <c r="AH202" s="146"/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outlineLevel="1" x14ac:dyDescent="0.25">
      <c r="A203" s="153"/>
      <c r="B203" s="154"/>
      <c r="C203" s="188" t="s">
        <v>333</v>
      </c>
      <c r="D203" s="179"/>
      <c r="E203" s="180"/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6"/>
      <c r="Z203" s="146"/>
      <c r="AA203" s="146"/>
      <c r="AB203" s="146"/>
      <c r="AC203" s="146"/>
      <c r="AD203" s="146"/>
      <c r="AE203" s="146"/>
      <c r="AF203" s="146"/>
      <c r="AG203" s="146" t="s">
        <v>172</v>
      </c>
      <c r="AH203" s="146">
        <v>0</v>
      </c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outlineLevel="1" x14ac:dyDescent="0.25">
      <c r="A204" s="153"/>
      <c r="B204" s="154"/>
      <c r="C204" s="188" t="s">
        <v>405</v>
      </c>
      <c r="D204" s="179"/>
      <c r="E204" s="180"/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6"/>
      <c r="Z204" s="146"/>
      <c r="AA204" s="146"/>
      <c r="AB204" s="146"/>
      <c r="AC204" s="146"/>
      <c r="AD204" s="146"/>
      <c r="AE204" s="146"/>
      <c r="AF204" s="146"/>
      <c r="AG204" s="146" t="s">
        <v>172</v>
      </c>
      <c r="AH204" s="146">
        <v>0</v>
      </c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outlineLevel="1" x14ac:dyDescent="0.25">
      <c r="A205" s="153"/>
      <c r="B205" s="154"/>
      <c r="C205" s="188" t="s">
        <v>406</v>
      </c>
      <c r="D205" s="179"/>
      <c r="E205" s="180">
        <v>0.38774999999999998</v>
      </c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57"/>
      <c r="Y205" s="146"/>
      <c r="Z205" s="146"/>
      <c r="AA205" s="146"/>
      <c r="AB205" s="146"/>
      <c r="AC205" s="146"/>
      <c r="AD205" s="146"/>
      <c r="AE205" s="146"/>
      <c r="AF205" s="146"/>
      <c r="AG205" s="146" t="s">
        <v>172</v>
      </c>
      <c r="AH205" s="146">
        <v>0</v>
      </c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x14ac:dyDescent="0.25">
      <c r="A206" s="159" t="s">
        <v>140</v>
      </c>
      <c r="B206" s="160" t="s">
        <v>100</v>
      </c>
      <c r="C206" s="174" t="s">
        <v>101</v>
      </c>
      <c r="D206" s="161"/>
      <c r="E206" s="162"/>
      <c r="F206" s="163"/>
      <c r="G206" s="163">
        <f>SUMIF(AG207:AG220,"&lt;&gt;NOR",G207:G220)</f>
        <v>0</v>
      </c>
      <c r="H206" s="163"/>
      <c r="I206" s="163">
        <f>SUM(I207:I220)</f>
        <v>0</v>
      </c>
      <c r="J206" s="163"/>
      <c r="K206" s="163">
        <f>SUM(K207:K220)</f>
        <v>0</v>
      </c>
      <c r="L206" s="163"/>
      <c r="M206" s="163">
        <f>SUM(M207:M220)</f>
        <v>0</v>
      </c>
      <c r="N206" s="163"/>
      <c r="O206" s="163">
        <f>SUM(O207:O220)</f>
        <v>12.600000000000003</v>
      </c>
      <c r="P206" s="163"/>
      <c r="Q206" s="163">
        <f>SUM(Q207:Q220)</f>
        <v>0</v>
      </c>
      <c r="R206" s="163"/>
      <c r="S206" s="163"/>
      <c r="T206" s="164"/>
      <c r="U206" s="158"/>
      <c r="V206" s="158">
        <f>SUM(V207:V220)</f>
        <v>243.96</v>
      </c>
      <c r="W206" s="158"/>
      <c r="X206" s="158"/>
      <c r="AG206" t="s">
        <v>141</v>
      </c>
    </row>
    <row r="207" spans="1:60" outlineLevel="1" x14ac:dyDescent="0.25">
      <c r="A207" s="165">
        <v>55</v>
      </c>
      <c r="B207" s="166" t="s">
        <v>407</v>
      </c>
      <c r="C207" s="175" t="s">
        <v>408</v>
      </c>
      <c r="D207" s="167" t="s">
        <v>235</v>
      </c>
      <c r="E207" s="168">
        <v>606.22749999999996</v>
      </c>
      <c r="F207" s="169"/>
      <c r="G207" s="170">
        <f>ROUND(E207*F207,2)</f>
        <v>0</v>
      </c>
      <c r="H207" s="169"/>
      <c r="I207" s="170">
        <f>ROUND(E207*H207,2)</f>
        <v>0</v>
      </c>
      <c r="J207" s="169"/>
      <c r="K207" s="170">
        <f>ROUND(E207*J207,2)</f>
        <v>0</v>
      </c>
      <c r="L207" s="170">
        <v>21</v>
      </c>
      <c r="M207" s="170">
        <f>G207*(1+L207/100)</f>
        <v>0</v>
      </c>
      <c r="N207" s="170">
        <v>1.438E-2</v>
      </c>
      <c r="O207" s="170">
        <f>ROUND(E207*N207,2)</f>
        <v>8.7200000000000006</v>
      </c>
      <c r="P207" s="170">
        <v>0</v>
      </c>
      <c r="Q207" s="170">
        <f>ROUND(E207*P207,2)</f>
        <v>0</v>
      </c>
      <c r="R207" s="170" t="s">
        <v>409</v>
      </c>
      <c r="S207" s="170" t="s">
        <v>145</v>
      </c>
      <c r="T207" s="171" t="s">
        <v>146</v>
      </c>
      <c r="U207" s="157">
        <v>0.34</v>
      </c>
      <c r="V207" s="157">
        <f>ROUND(E207*U207,2)</f>
        <v>206.12</v>
      </c>
      <c r="W207" s="157"/>
      <c r="X207" s="157" t="s">
        <v>167</v>
      </c>
      <c r="Y207" s="146"/>
      <c r="Z207" s="146"/>
      <c r="AA207" s="146"/>
      <c r="AB207" s="146"/>
      <c r="AC207" s="146"/>
      <c r="AD207" s="146"/>
      <c r="AE207" s="146"/>
      <c r="AF207" s="146"/>
      <c r="AG207" s="146" t="s">
        <v>168</v>
      </c>
      <c r="AH207" s="146"/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outlineLevel="1" x14ac:dyDescent="0.25">
      <c r="A208" s="153"/>
      <c r="B208" s="154"/>
      <c r="C208" s="188" t="s">
        <v>410</v>
      </c>
      <c r="D208" s="179"/>
      <c r="E208" s="180">
        <v>606.22749999999996</v>
      </c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6"/>
      <c r="Z208" s="146"/>
      <c r="AA208" s="146"/>
      <c r="AB208" s="146"/>
      <c r="AC208" s="146"/>
      <c r="AD208" s="146"/>
      <c r="AE208" s="146"/>
      <c r="AF208" s="146"/>
      <c r="AG208" s="146" t="s">
        <v>172</v>
      </c>
      <c r="AH208" s="146">
        <v>0</v>
      </c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ht="20.399999999999999" outlineLevel="1" x14ac:dyDescent="0.25">
      <c r="A209" s="181">
        <v>56</v>
      </c>
      <c r="B209" s="182" t="s">
        <v>411</v>
      </c>
      <c r="C209" s="189" t="s">
        <v>412</v>
      </c>
      <c r="D209" s="183" t="s">
        <v>208</v>
      </c>
      <c r="E209" s="184">
        <v>25</v>
      </c>
      <c r="F209" s="185"/>
      <c r="G209" s="186">
        <f>ROUND(E209*F209,2)</f>
        <v>0</v>
      </c>
      <c r="H209" s="185"/>
      <c r="I209" s="186">
        <f>ROUND(E209*H209,2)</f>
        <v>0</v>
      </c>
      <c r="J209" s="185"/>
      <c r="K209" s="186">
        <f>ROUND(E209*J209,2)</f>
        <v>0</v>
      </c>
      <c r="L209" s="186">
        <v>21</v>
      </c>
      <c r="M209" s="186">
        <f>G209*(1+L209/100)</f>
        <v>0</v>
      </c>
      <c r="N209" s="186">
        <v>2.2800000000000001E-2</v>
      </c>
      <c r="O209" s="186">
        <f>ROUND(E209*N209,2)</f>
        <v>0.56999999999999995</v>
      </c>
      <c r="P209" s="186">
        <v>0</v>
      </c>
      <c r="Q209" s="186">
        <f>ROUND(E209*P209,2)</f>
        <v>0</v>
      </c>
      <c r="R209" s="186"/>
      <c r="S209" s="186" t="s">
        <v>216</v>
      </c>
      <c r="T209" s="187" t="s">
        <v>146</v>
      </c>
      <c r="U209" s="157">
        <v>0</v>
      </c>
      <c r="V209" s="157">
        <f>ROUND(E209*U209,2)</f>
        <v>0</v>
      </c>
      <c r="W209" s="157"/>
      <c r="X209" s="157" t="s">
        <v>167</v>
      </c>
      <c r="Y209" s="146"/>
      <c r="Z209" s="146"/>
      <c r="AA209" s="146"/>
      <c r="AB209" s="146"/>
      <c r="AC209" s="146"/>
      <c r="AD209" s="146"/>
      <c r="AE209" s="146"/>
      <c r="AF209" s="146"/>
      <c r="AG209" s="146" t="s">
        <v>168</v>
      </c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outlineLevel="1" x14ac:dyDescent="0.25">
      <c r="A210" s="181">
        <v>57</v>
      </c>
      <c r="B210" s="182" t="s">
        <v>413</v>
      </c>
      <c r="C210" s="189" t="s">
        <v>414</v>
      </c>
      <c r="D210" s="183" t="s">
        <v>373</v>
      </c>
      <c r="E210" s="184">
        <v>3</v>
      </c>
      <c r="F210" s="185"/>
      <c r="G210" s="186">
        <f>ROUND(E210*F210,2)</f>
        <v>0</v>
      </c>
      <c r="H210" s="185"/>
      <c r="I210" s="186">
        <f>ROUND(E210*H210,2)</f>
        <v>0</v>
      </c>
      <c r="J210" s="185"/>
      <c r="K210" s="186">
        <f>ROUND(E210*J210,2)</f>
        <v>0</v>
      </c>
      <c r="L210" s="186">
        <v>21</v>
      </c>
      <c r="M210" s="186">
        <f>G210*(1+L210/100)</f>
        <v>0</v>
      </c>
      <c r="N210" s="186">
        <v>7.4999999999999997E-2</v>
      </c>
      <c r="O210" s="186">
        <f>ROUND(E210*N210,2)</f>
        <v>0.23</v>
      </c>
      <c r="P210" s="186">
        <v>0</v>
      </c>
      <c r="Q210" s="186">
        <f>ROUND(E210*P210,2)</f>
        <v>0</v>
      </c>
      <c r="R210" s="186"/>
      <c r="S210" s="186" t="s">
        <v>216</v>
      </c>
      <c r="T210" s="187" t="s">
        <v>146</v>
      </c>
      <c r="U210" s="157">
        <v>0</v>
      </c>
      <c r="V210" s="157">
        <f>ROUND(E210*U210,2)</f>
        <v>0</v>
      </c>
      <c r="W210" s="157"/>
      <c r="X210" s="157" t="s">
        <v>167</v>
      </c>
      <c r="Y210" s="146"/>
      <c r="Z210" s="146"/>
      <c r="AA210" s="146"/>
      <c r="AB210" s="146"/>
      <c r="AC210" s="146"/>
      <c r="AD210" s="146"/>
      <c r="AE210" s="146"/>
      <c r="AF210" s="146"/>
      <c r="AG210" s="146" t="s">
        <v>168</v>
      </c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1" x14ac:dyDescent="0.25">
      <c r="A211" s="165">
        <v>58</v>
      </c>
      <c r="B211" s="166" t="s">
        <v>415</v>
      </c>
      <c r="C211" s="175" t="s">
        <v>416</v>
      </c>
      <c r="D211" s="167" t="s">
        <v>235</v>
      </c>
      <c r="E211" s="168">
        <v>120</v>
      </c>
      <c r="F211" s="169"/>
      <c r="G211" s="170">
        <f>ROUND(E211*F211,2)</f>
        <v>0</v>
      </c>
      <c r="H211" s="169"/>
      <c r="I211" s="170">
        <f>ROUND(E211*H211,2)</f>
        <v>0</v>
      </c>
      <c r="J211" s="169"/>
      <c r="K211" s="170">
        <f>ROUND(E211*J211,2)</f>
        <v>0</v>
      </c>
      <c r="L211" s="170">
        <v>21</v>
      </c>
      <c r="M211" s="170">
        <f>G211*(1+L211/100)</f>
        <v>0</v>
      </c>
      <c r="N211" s="170">
        <v>0.02</v>
      </c>
      <c r="O211" s="170">
        <f>ROUND(E211*N211,2)</f>
        <v>2.4</v>
      </c>
      <c r="P211" s="170">
        <v>0</v>
      </c>
      <c r="Q211" s="170">
        <f>ROUND(E211*P211,2)</f>
        <v>0</v>
      </c>
      <c r="R211" s="170"/>
      <c r="S211" s="170" t="s">
        <v>216</v>
      </c>
      <c r="T211" s="171" t="s">
        <v>146</v>
      </c>
      <c r="U211" s="157">
        <v>0</v>
      </c>
      <c r="V211" s="157">
        <f>ROUND(E211*U211,2)</f>
        <v>0</v>
      </c>
      <c r="W211" s="157"/>
      <c r="X211" s="157" t="s">
        <v>167</v>
      </c>
      <c r="Y211" s="146"/>
      <c r="Z211" s="146"/>
      <c r="AA211" s="146"/>
      <c r="AB211" s="146"/>
      <c r="AC211" s="146"/>
      <c r="AD211" s="146"/>
      <c r="AE211" s="146"/>
      <c r="AF211" s="146"/>
      <c r="AG211" s="146" t="s">
        <v>168</v>
      </c>
      <c r="AH211" s="146"/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outlineLevel="1" x14ac:dyDescent="0.25">
      <c r="A212" s="153"/>
      <c r="B212" s="154"/>
      <c r="C212" s="188" t="s">
        <v>417</v>
      </c>
      <c r="D212" s="179"/>
      <c r="E212" s="180">
        <v>120</v>
      </c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6"/>
      <c r="Z212" s="146"/>
      <c r="AA212" s="146"/>
      <c r="AB212" s="146"/>
      <c r="AC212" s="146"/>
      <c r="AD212" s="146"/>
      <c r="AE212" s="146"/>
      <c r="AF212" s="146"/>
      <c r="AG212" s="146" t="s">
        <v>172</v>
      </c>
      <c r="AH212" s="146">
        <v>0</v>
      </c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outlineLevel="1" x14ac:dyDescent="0.25">
      <c r="A213" s="165">
        <v>59</v>
      </c>
      <c r="B213" s="166" t="s">
        <v>418</v>
      </c>
      <c r="C213" s="175" t="s">
        <v>419</v>
      </c>
      <c r="D213" s="167" t="s">
        <v>235</v>
      </c>
      <c r="E213" s="168">
        <v>25</v>
      </c>
      <c r="F213" s="169"/>
      <c r="G213" s="170">
        <f>ROUND(E213*F213,2)</f>
        <v>0</v>
      </c>
      <c r="H213" s="169"/>
      <c r="I213" s="170">
        <f>ROUND(E213*H213,2)</f>
        <v>0</v>
      </c>
      <c r="J213" s="169"/>
      <c r="K213" s="170">
        <f>ROUND(E213*J213,2)</f>
        <v>0</v>
      </c>
      <c r="L213" s="170">
        <v>21</v>
      </c>
      <c r="M213" s="170">
        <f>G213*(1+L213/100)</f>
        <v>0</v>
      </c>
      <c r="N213" s="170">
        <v>2.5000000000000001E-2</v>
      </c>
      <c r="O213" s="170">
        <f>ROUND(E213*N213,2)</f>
        <v>0.63</v>
      </c>
      <c r="P213" s="170">
        <v>0</v>
      </c>
      <c r="Q213" s="170">
        <f>ROUND(E213*P213,2)</f>
        <v>0</v>
      </c>
      <c r="R213" s="170"/>
      <c r="S213" s="170" t="s">
        <v>216</v>
      </c>
      <c r="T213" s="171" t="s">
        <v>146</v>
      </c>
      <c r="U213" s="157">
        <v>0</v>
      </c>
      <c r="V213" s="157">
        <f>ROUND(E213*U213,2)</f>
        <v>0</v>
      </c>
      <c r="W213" s="157"/>
      <c r="X213" s="157" t="s">
        <v>167</v>
      </c>
      <c r="Y213" s="146"/>
      <c r="Z213" s="146"/>
      <c r="AA213" s="146"/>
      <c r="AB213" s="146"/>
      <c r="AC213" s="146"/>
      <c r="AD213" s="146"/>
      <c r="AE213" s="146"/>
      <c r="AF213" s="146"/>
      <c r="AG213" s="146" t="s">
        <v>168</v>
      </c>
      <c r="AH213" s="146"/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outlineLevel="1" x14ac:dyDescent="0.25">
      <c r="A214" s="153"/>
      <c r="B214" s="154"/>
      <c r="C214" s="188" t="s">
        <v>420</v>
      </c>
      <c r="D214" s="179"/>
      <c r="E214" s="180">
        <v>25</v>
      </c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6"/>
      <c r="Z214" s="146"/>
      <c r="AA214" s="146"/>
      <c r="AB214" s="146"/>
      <c r="AC214" s="146"/>
      <c r="AD214" s="146"/>
      <c r="AE214" s="146"/>
      <c r="AF214" s="146"/>
      <c r="AG214" s="146" t="s">
        <v>172</v>
      </c>
      <c r="AH214" s="146">
        <v>0</v>
      </c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outlineLevel="1" x14ac:dyDescent="0.25">
      <c r="A215" s="181">
        <v>60</v>
      </c>
      <c r="B215" s="182" t="s">
        <v>421</v>
      </c>
      <c r="C215" s="189" t="s">
        <v>422</v>
      </c>
      <c r="D215" s="183" t="s">
        <v>373</v>
      </c>
      <c r="E215" s="184">
        <v>1</v>
      </c>
      <c r="F215" s="185"/>
      <c r="G215" s="186">
        <f>ROUND(E215*F215,2)</f>
        <v>0</v>
      </c>
      <c r="H215" s="185"/>
      <c r="I215" s="186">
        <f>ROUND(E215*H215,2)</f>
        <v>0</v>
      </c>
      <c r="J215" s="185"/>
      <c r="K215" s="186">
        <f>ROUND(E215*J215,2)</f>
        <v>0</v>
      </c>
      <c r="L215" s="186">
        <v>21</v>
      </c>
      <c r="M215" s="186">
        <f>G215*(1+L215/100)</f>
        <v>0</v>
      </c>
      <c r="N215" s="186">
        <v>0.05</v>
      </c>
      <c r="O215" s="186">
        <f>ROUND(E215*N215,2)</f>
        <v>0.05</v>
      </c>
      <c r="P215" s="186">
        <v>0</v>
      </c>
      <c r="Q215" s="186">
        <f>ROUND(E215*P215,2)</f>
        <v>0</v>
      </c>
      <c r="R215" s="186"/>
      <c r="S215" s="186" t="s">
        <v>216</v>
      </c>
      <c r="T215" s="187" t="s">
        <v>146</v>
      </c>
      <c r="U215" s="157">
        <v>0</v>
      </c>
      <c r="V215" s="157">
        <f>ROUND(E215*U215,2)</f>
        <v>0</v>
      </c>
      <c r="W215" s="157"/>
      <c r="X215" s="157" t="s">
        <v>167</v>
      </c>
      <c r="Y215" s="146"/>
      <c r="Z215" s="146"/>
      <c r="AA215" s="146"/>
      <c r="AB215" s="146"/>
      <c r="AC215" s="146"/>
      <c r="AD215" s="146"/>
      <c r="AE215" s="146"/>
      <c r="AF215" s="146"/>
      <c r="AG215" s="146" t="s">
        <v>168</v>
      </c>
      <c r="AH215" s="146"/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outlineLevel="1" x14ac:dyDescent="0.25">
      <c r="A216" s="165">
        <v>61</v>
      </c>
      <c r="B216" s="166" t="s">
        <v>423</v>
      </c>
      <c r="C216" s="175" t="s">
        <v>424</v>
      </c>
      <c r="D216" s="167" t="s">
        <v>198</v>
      </c>
      <c r="E216" s="168">
        <v>12.58755</v>
      </c>
      <c r="F216" s="169"/>
      <c r="G216" s="170">
        <f>ROUND(E216*F216,2)</f>
        <v>0</v>
      </c>
      <c r="H216" s="169"/>
      <c r="I216" s="170">
        <f>ROUND(E216*H216,2)</f>
        <v>0</v>
      </c>
      <c r="J216" s="169"/>
      <c r="K216" s="170">
        <f>ROUND(E216*J216,2)</f>
        <v>0</v>
      </c>
      <c r="L216" s="170">
        <v>21</v>
      </c>
      <c r="M216" s="170">
        <f>G216*(1+L216/100)</f>
        <v>0</v>
      </c>
      <c r="N216" s="170">
        <v>0</v>
      </c>
      <c r="O216" s="170">
        <f>ROUND(E216*N216,2)</f>
        <v>0</v>
      </c>
      <c r="P216" s="170">
        <v>0</v>
      </c>
      <c r="Q216" s="170">
        <f>ROUND(E216*P216,2)</f>
        <v>0</v>
      </c>
      <c r="R216" s="170" t="s">
        <v>409</v>
      </c>
      <c r="S216" s="170" t="s">
        <v>145</v>
      </c>
      <c r="T216" s="171" t="s">
        <v>145</v>
      </c>
      <c r="U216" s="157">
        <v>3.0059999999999998</v>
      </c>
      <c r="V216" s="157">
        <f>ROUND(E216*U216,2)</f>
        <v>37.840000000000003</v>
      </c>
      <c r="W216" s="157"/>
      <c r="X216" s="157" t="s">
        <v>330</v>
      </c>
      <c r="Y216" s="146"/>
      <c r="Z216" s="146"/>
      <c r="AA216" s="146"/>
      <c r="AB216" s="146"/>
      <c r="AC216" s="146"/>
      <c r="AD216" s="146"/>
      <c r="AE216" s="146"/>
      <c r="AF216" s="146"/>
      <c r="AG216" s="146" t="s">
        <v>331</v>
      </c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outlineLevel="1" x14ac:dyDescent="0.25">
      <c r="A217" s="153"/>
      <c r="B217" s="154"/>
      <c r="C217" s="261" t="s">
        <v>377</v>
      </c>
      <c r="D217" s="262"/>
      <c r="E217" s="262"/>
      <c r="F217" s="262"/>
      <c r="G217" s="262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6"/>
      <c r="Z217" s="146"/>
      <c r="AA217" s="146"/>
      <c r="AB217" s="146"/>
      <c r="AC217" s="146"/>
      <c r="AD217" s="146"/>
      <c r="AE217" s="146"/>
      <c r="AF217" s="146"/>
      <c r="AG217" s="146" t="s">
        <v>170</v>
      </c>
      <c r="AH217" s="146"/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outlineLevel="1" x14ac:dyDescent="0.25">
      <c r="A218" s="153"/>
      <c r="B218" s="154"/>
      <c r="C218" s="188" t="s">
        <v>333</v>
      </c>
      <c r="D218" s="179"/>
      <c r="E218" s="180"/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6"/>
      <c r="Z218" s="146"/>
      <c r="AA218" s="146"/>
      <c r="AB218" s="146"/>
      <c r="AC218" s="146"/>
      <c r="AD218" s="146"/>
      <c r="AE218" s="146"/>
      <c r="AF218" s="146"/>
      <c r="AG218" s="146" t="s">
        <v>172</v>
      </c>
      <c r="AH218" s="146">
        <v>0</v>
      </c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  <c r="BG218" s="146"/>
      <c r="BH218" s="146"/>
    </row>
    <row r="219" spans="1:60" outlineLevel="1" x14ac:dyDescent="0.25">
      <c r="A219" s="153"/>
      <c r="B219" s="154"/>
      <c r="C219" s="188" t="s">
        <v>425</v>
      </c>
      <c r="D219" s="179"/>
      <c r="E219" s="180"/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6"/>
      <c r="Z219" s="146"/>
      <c r="AA219" s="146"/>
      <c r="AB219" s="146"/>
      <c r="AC219" s="146"/>
      <c r="AD219" s="146"/>
      <c r="AE219" s="146"/>
      <c r="AF219" s="146"/>
      <c r="AG219" s="146" t="s">
        <v>172</v>
      </c>
      <c r="AH219" s="146">
        <v>0</v>
      </c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</row>
    <row r="220" spans="1:60" outlineLevel="1" x14ac:dyDescent="0.25">
      <c r="A220" s="153"/>
      <c r="B220" s="154"/>
      <c r="C220" s="188" t="s">
        <v>426</v>
      </c>
      <c r="D220" s="179"/>
      <c r="E220" s="180">
        <v>12.58755</v>
      </c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6"/>
      <c r="Z220" s="146"/>
      <c r="AA220" s="146"/>
      <c r="AB220" s="146"/>
      <c r="AC220" s="146"/>
      <c r="AD220" s="146"/>
      <c r="AE220" s="146"/>
      <c r="AF220" s="146"/>
      <c r="AG220" s="146" t="s">
        <v>172</v>
      </c>
      <c r="AH220" s="146">
        <v>0</v>
      </c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x14ac:dyDescent="0.25">
      <c r="A221" s="159" t="s">
        <v>140</v>
      </c>
      <c r="B221" s="160" t="s">
        <v>102</v>
      </c>
      <c r="C221" s="174" t="s">
        <v>103</v>
      </c>
      <c r="D221" s="161"/>
      <c r="E221" s="162"/>
      <c r="F221" s="163"/>
      <c r="G221" s="163">
        <f>SUMIF(AG222:AG228,"&lt;&gt;NOR",G222:G228)</f>
        <v>0</v>
      </c>
      <c r="H221" s="163"/>
      <c r="I221" s="163">
        <f>SUM(I222:I228)</f>
        <v>0</v>
      </c>
      <c r="J221" s="163"/>
      <c r="K221" s="163">
        <f>SUM(K222:K228)</f>
        <v>0</v>
      </c>
      <c r="L221" s="163"/>
      <c r="M221" s="163">
        <f>SUM(M222:M228)</f>
        <v>0</v>
      </c>
      <c r="N221" s="163"/>
      <c r="O221" s="163">
        <f>SUM(O222:O228)</f>
        <v>14.83</v>
      </c>
      <c r="P221" s="163"/>
      <c r="Q221" s="163">
        <f>SUM(Q222:Q228)</f>
        <v>0</v>
      </c>
      <c r="R221" s="163"/>
      <c r="S221" s="163"/>
      <c r="T221" s="164"/>
      <c r="U221" s="158"/>
      <c r="V221" s="158">
        <f>SUM(V222:V228)</f>
        <v>65.009999999999991</v>
      </c>
      <c r="W221" s="158"/>
      <c r="X221" s="158"/>
      <c r="AG221" t="s">
        <v>141</v>
      </c>
    </row>
    <row r="222" spans="1:60" outlineLevel="1" x14ac:dyDescent="0.25">
      <c r="A222" s="165">
        <v>62</v>
      </c>
      <c r="B222" s="166" t="s">
        <v>427</v>
      </c>
      <c r="C222" s="175" t="s">
        <v>428</v>
      </c>
      <c r="D222" s="167" t="s">
        <v>235</v>
      </c>
      <c r="E222" s="168">
        <v>593.39</v>
      </c>
      <c r="F222" s="169"/>
      <c r="G222" s="170">
        <f>ROUND(E222*F222,2)</f>
        <v>0</v>
      </c>
      <c r="H222" s="169"/>
      <c r="I222" s="170">
        <f>ROUND(E222*H222,2)</f>
        <v>0</v>
      </c>
      <c r="J222" s="169"/>
      <c r="K222" s="170">
        <f>ROUND(E222*J222,2)</f>
        <v>0</v>
      </c>
      <c r="L222" s="170">
        <v>21</v>
      </c>
      <c r="M222" s="170">
        <f>G222*(1+L222/100)</f>
        <v>0</v>
      </c>
      <c r="N222" s="170">
        <v>2.5000000000000001E-2</v>
      </c>
      <c r="O222" s="170">
        <f>ROUND(E222*N222,2)</f>
        <v>14.83</v>
      </c>
      <c r="P222" s="170">
        <v>0</v>
      </c>
      <c r="Q222" s="170">
        <f>ROUND(E222*P222,2)</f>
        <v>0</v>
      </c>
      <c r="R222" s="170"/>
      <c r="S222" s="170" t="s">
        <v>216</v>
      </c>
      <c r="T222" s="171" t="s">
        <v>146</v>
      </c>
      <c r="U222" s="157">
        <v>8.2000000000000003E-2</v>
      </c>
      <c r="V222" s="157">
        <f>ROUND(E222*U222,2)</f>
        <v>48.66</v>
      </c>
      <c r="W222" s="157"/>
      <c r="X222" s="157" t="s">
        <v>167</v>
      </c>
      <c r="Y222" s="146"/>
      <c r="Z222" s="146"/>
      <c r="AA222" s="146"/>
      <c r="AB222" s="146"/>
      <c r="AC222" s="146"/>
      <c r="AD222" s="146"/>
      <c r="AE222" s="146"/>
      <c r="AF222" s="146"/>
      <c r="AG222" s="146" t="s">
        <v>168</v>
      </c>
      <c r="AH222" s="146"/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 outlineLevel="1" x14ac:dyDescent="0.25">
      <c r="A223" s="153"/>
      <c r="B223" s="154"/>
      <c r="C223" s="188" t="s">
        <v>429</v>
      </c>
      <c r="D223" s="179"/>
      <c r="E223" s="180">
        <v>593.39</v>
      </c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6"/>
      <c r="Z223" s="146"/>
      <c r="AA223" s="146"/>
      <c r="AB223" s="146"/>
      <c r="AC223" s="146"/>
      <c r="AD223" s="146"/>
      <c r="AE223" s="146"/>
      <c r="AF223" s="146"/>
      <c r="AG223" s="146" t="s">
        <v>172</v>
      </c>
      <c r="AH223" s="146">
        <v>0</v>
      </c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outlineLevel="1" x14ac:dyDescent="0.25">
      <c r="A224" s="165">
        <v>63</v>
      </c>
      <c r="B224" s="166" t="s">
        <v>430</v>
      </c>
      <c r="C224" s="175" t="s">
        <v>431</v>
      </c>
      <c r="D224" s="167" t="s">
        <v>198</v>
      </c>
      <c r="E224" s="168">
        <v>14.83475</v>
      </c>
      <c r="F224" s="169"/>
      <c r="G224" s="170">
        <f>ROUND(E224*F224,2)</f>
        <v>0</v>
      </c>
      <c r="H224" s="169"/>
      <c r="I224" s="170">
        <f>ROUND(E224*H224,2)</f>
        <v>0</v>
      </c>
      <c r="J224" s="169"/>
      <c r="K224" s="170">
        <f>ROUND(E224*J224,2)</f>
        <v>0</v>
      </c>
      <c r="L224" s="170">
        <v>21</v>
      </c>
      <c r="M224" s="170">
        <f>G224*(1+L224/100)</f>
        <v>0</v>
      </c>
      <c r="N224" s="170">
        <v>0</v>
      </c>
      <c r="O224" s="170">
        <f>ROUND(E224*N224,2)</f>
        <v>0</v>
      </c>
      <c r="P224" s="170">
        <v>0</v>
      </c>
      <c r="Q224" s="170">
        <f>ROUND(E224*P224,2)</f>
        <v>0</v>
      </c>
      <c r="R224" s="170" t="s">
        <v>432</v>
      </c>
      <c r="S224" s="170" t="s">
        <v>145</v>
      </c>
      <c r="T224" s="171" t="s">
        <v>145</v>
      </c>
      <c r="U224" s="157">
        <v>1.1020000000000001</v>
      </c>
      <c r="V224" s="157">
        <f>ROUND(E224*U224,2)</f>
        <v>16.350000000000001</v>
      </c>
      <c r="W224" s="157"/>
      <c r="X224" s="157" t="s">
        <v>330</v>
      </c>
      <c r="Y224" s="146"/>
      <c r="Z224" s="146"/>
      <c r="AA224" s="146"/>
      <c r="AB224" s="146"/>
      <c r="AC224" s="146"/>
      <c r="AD224" s="146"/>
      <c r="AE224" s="146"/>
      <c r="AF224" s="146"/>
      <c r="AG224" s="146" t="s">
        <v>331</v>
      </c>
      <c r="AH224" s="146"/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outlineLevel="1" x14ac:dyDescent="0.25">
      <c r="A225" s="153"/>
      <c r="B225" s="154"/>
      <c r="C225" s="261" t="s">
        <v>433</v>
      </c>
      <c r="D225" s="262"/>
      <c r="E225" s="262"/>
      <c r="F225" s="262"/>
      <c r="G225" s="262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6"/>
      <c r="Z225" s="146"/>
      <c r="AA225" s="146"/>
      <c r="AB225" s="146"/>
      <c r="AC225" s="146"/>
      <c r="AD225" s="146"/>
      <c r="AE225" s="146"/>
      <c r="AF225" s="146"/>
      <c r="AG225" s="146" t="s">
        <v>170</v>
      </c>
      <c r="AH225" s="146"/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outlineLevel="1" x14ac:dyDescent="0.25">
      <c r="A226" s="153"/>
      <c r="B226" s="154"/>
      <c r="C226" s="188" t="s">
        <v>333</v>
      </c>
      <c r="D226" s="179"/>
      <c r="E226" s="180"/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6"/>
      <c r="Z226" s="146"/>
      <c r="AA226" s="146"/>
      <c r="AB226" s="146"/>
      <c r="AC226" s="146"/>
      <c r="AD226" s="146"/>
      <c r="AE226" s="146"/>
      <c r="AF226" s="146"/>
      <c r="AG226" s="146" t="s">
        <v>172</v>
      </c>
      <c r="AH226" s="146">
        <v>0</v>
      </c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</row>
    <row r="227" spans="1:60" outlineLevel="1" x14ac:dyDescent="0.25">
      <c r="A227" s="153"/>
      <c r="B227" s="154"/>
      <c r="C227" s="188" t="s">
        <v>434</v>
      </c>
      <c r="D227" s="179"/>
      <c r="E227" s="180"/>
      <c r="F227" s="157"/>
      <c r="G227" s="157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46"/>
      <c r="Z227" s="146"/>
      <c r="AA227" s="146"/>
      <c r="AB227" s="146"/>
      <c r="AC227" s="146"/>
      <c r="AD227" s="146"/>
      <c r="AE227" s="146"/>
      <c r="AF227" s="146"/>
      <c r="AG227" s="146" t="s">
        <v>172</v>
      </c>
      <c r="AH227" s="146">
        <v>0</v>
      </c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outlineLevel="1" x14ac:dyDescent="0.25">
      <c r="A228" s="153"/>
      <c r="B228" s="154"/>
      <c r="C228" s="188" t="s">
        <v>435</v>
      </c>
      <c r="D228" s="179"/>
      <c r="E228" s="180">
        <v>14.83475</v>
      </c>
      <c r="F228" s="157"/>
      <c r="G228" s="157"/>
      <c r="H228" s="157"/>
      <c r="I228" s="157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  <c r="X228" s="157"/>
      <c r="Y228" s="146"/>
      <c r="Z228" s="146"/>
      <c r="AA228" s="146"/>
      <c r="AB228" s="146"/>
      <c r="AC228" s="146"/>
      <c r="AD228" s="146"/>
      <c r="AE228" s="146"/>
      <c r="AF228" s="146"/>
      <c r="AG228" s="146" t="s">
        <v>172</v>
      </c>
      <c r="AH228" s="146">
        <v>0</v>
      </c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x14ac:dyDescent="0.25">
      <c r="A229" s="159" t="s">
        <v>140</v>
      </c>
      <c r="B229" s="160" t="s">
        <v>104</v>
      </c>
      <c r="C229" s="174" t="s">
        <v>105</v>
      </c>
      <c r="D229" s="161"/>
      <c r="E229" s="162"/>
      <c r="F229" s="163"/>
      <c r="G229" s="163">
        <f>SUMIF(AG230:AG231,"&lt;&gt;NOR",G230:G231)</f>
        <v>0</v>
      </c>
      <c r="H229" s="163"/>
      <c r="I229" s="163">
        <f>SUM(I230:I231)</f>
        <v>0</v>
      </c>
      <c r="J229" s="163"/>
      <c r="K229" s="163">
        <f>SUM(K230:K231)</f>
        <v>0</v>
      </c>
      <c r="L229" s="163"/>
      <c r="M229" s="163">
        <f>SUM(M230:M231)</f>
        <v>0</v>
      </c>
      <c r="N229" s="163"/>
      <c r="O229" s="163">
        <f>SUM(O230:O231)</f>
        <v>0.83</v>
      </c>
      <c r="P229" s="163"/>
      <c r="Q229" s="163">
        <f>SUM(Q230:Q231)</f>
        <v>0</v>
      </c>
      <c r="R229" s="163"/>
      <c r="S229" s="163"/>
      <c r="T229" s="164"/>
      <c r="U229" s="158"/>
      <c r="V229" s="158">
        <f>SUM(V230:V231)</f>
        <v>440.83</v>
      </c>
      <c r="W229" s="158"/>
      <c r="X229" s="158"/>
      <c r="AG229" t="s">
        <v>141</v>
      </c>
    </row>
    <row r="230" spans="1:60" outlineLevel="1" x14ac:dyDescent="0.25">
      <c r="A230" s="165">
        <v>64</v>
      </c>
      <c r="B230" s="166" t="s">
        <v>436</v>
      </c>
      <c r="C230" s="175" t="s">
        <v>437</v>
      </c>
      <c r="D230" s="167" t="s">
        <v>235</v>
      </c>
      <c r="E230" s="168">
        <v>2688</v>
      </c>
      <c r="F230" s="169"/>
      <c r="G230" s="170">
        <f>ROUND(E230*F230,2)</f>
        <v>0</v>
      </c>
      <c r="H230" s="169"/>
      <c r="I230" s="170">
        <f>ROUND(E230*H230,2)</f>
        <v>0</v>
      </c>
      <c r="J230" s="169"/>
      <c r="K230" s="170">
        <f>ROUND(E230*J230,2)</f>
        <v>0</v>
      </c>
      <c r="L230" s="170">
        <v>21</v>
      </c>
      <c r="M230" s="170">
        <f>G230*(1+L230/100)</f>
        <v>0</v>
      </c>
      <c r="N230" s="170">
        <v>3.1E-4</v>
      </c>
      <c r="O230" s="170">
        <f>ROUND(E230*N230,2)</f>
        <v>0.83</v>
      </c>
      <c r="P230" s="170">
        <v>0</v>
      </c>
      <c r="Q230" s="170">
        <f>ROUND(E230*P230,2)</f>
        <v>0</v>
      </c>
      <c r="R230" s="170"/>
      <c r="S230" s="170" t="s">
        <v>216</v>
      </c>
      <c r="T230" s="171" t="s">
        <v>146</v>
      </c>
      <c r="U230" s="157">
        <v>0.16400000000000001</v>
      </c>
      <c r="V230" s="157">
        <f>ROUND(E230*U230,2)</f>
        <v>440.83</v>
      </c>
      <c r="W230" s="157"/>
      <c r="X230" s="157" t="s">
        <v>167</v>
      </c>
      <c r="Y230" s="146"/>
      <c r="Z230" s="146"/>
      <c r="AA230" s="146"/>
      <c r="AB230" s="146"/>
      <c r="AC230" s="146"/>
      <c r="AD230" s="146"/>
      <c r="AE230" s="146"/>
      <c r="AF230" s="146"/>
      <c r="AG230" s="146" t="s">
        <v>168</v>
      </c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outlineLevel="1" x14ac:dyDescent="0.25">
      <c r="A231" s="153"/>
      <c r="B231" s="154"/>
      <c r="C231" s="188" t="s">
        <v>438</v>
      </c>
      <c r="D231" s="179"/>
      <c r="E231" s="180">
        <v>2688</v>
      </c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6"/>
      <c r="Z231" s="146"/>
      <c r="AA231" s="146"/>
      <c r="AB231" s="146"/>
      <c r="AC231" s="146"/>
      <c r="AD231" s="146"/>
      <c r="AE231" s="146"/>
      <c r="AF231" s="146"/>
      <c r="AG231" s="146" t="s">
        <v>172</v>
      </c>
      <c r="AH231" s="146">
        <v>0</v>
      </c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</row>
    <row r="232" spans="1:60" x14ac:dyDescent="0.25">
      <c r="A232" s="159" t="s">
        <v>140</v>
      </c>
      <c r="B232" s="160" t="s">
        <v>106</v>
      </c>
      <c r="C232" s="174" t="s">
        <v>107</v>
      </c>
      <c r="D232" s="161"/>
      <c r="E232" s="162"/>
      <c r="F232" s="163"/>
      <c r="G232" s="163">
        <f>SUMIF(AG233:AG234,"&lt;&gt;NOR",G233:G234)</f>
        <v>0</v>
      </c>
      <c r="H232" s="163"/>
      <c r="I232" s="163">
        <f>SUM(I233:I234)</f>
        <v>0</v>
      </c>
      <c r="J232" s="163"/>
      <c r="K232" s="163">
        <f>SUM(K233:K234)</f>
        <v>0</v>
      </c>
      <c r="L232" s="163"/>
      <c r="M232" s="163">
        <f>SUM(M233:M234)</f>
        <v>0</v>
      </c>
      <c r="N232" s="163"/>
      <c r="O232" s="163">
        <f>SUM(O233:O234)</f>
        <v>0</v>
      </c>
      <c r="P232" s="163"/>
      <c r="Q232" s="163">
        <f>SUM(Q233:Q234)</f>
        <v>0</v>
      </c>
      <c r="R232" s="163"/>
      <c r="S232" s="163"/>
      <c r="T232" s="164"/>
      <c r="U232" s="158"/>
      <c r="V232" s="158">
        <f>SUM(V233:V234)</f>
        <v>0</v>
      </c>
      <c r="W232" s="158"/>
      <c r="X232" s="158"/>
      <c r="AG232" t="s">
        <v>141</v>
      </c>
    </row>
    <row r="233" spans="1:60" outlineLevel="1" x14ac:dyDescent="0.25">
      <c r="A233" s="181">
        <v>65</v>
      </c>
      <c r="B233" s="182" t="s">
        <v>439</v>
      </c>
      <c r="C233" s="189" t="s">
        <v>440</v>
      </c>
      <c r="D233" s="183" t="s">
        <v>392</v>
      </c>
      <c r="E233" s="184">
        <v>1</v>
      </c>
      <c r="F233" s="185"/>
      <c r="G233" s="186">
        <f>ROUND(E233*F233,2)</f>
        <v>0</v>
      </c>
      <c r="H233" s="185"/>
      <c r="I233" s="186">
        <f>ROUND(E233*H233,2)</f>
        <v>0</v>
      </c>
      <c r="J233" s="185"/>
      <c r="K233" s="186">
        <f>ROUND(E233*J233,2)</f>
        <v>0</v>
      </c>
      <c r="L233" s="186">
        <v>21</v>
      </c>
      <c r="M233" s="186">
        <f>G233*(1+L233/100)</f>
        <v>0</v>
      </c>
      <c r="N233" s="186">
        <v>0</v>
      </c>
      <c r="O233" s="186">
        <f>ROUND(E233*N233,2)</f>
        <v>0</v>
      </c>
      <c r="P233" s="186">
        <v>0</v>
      </c>
      <c r="Q233" s="186">
        <f>ROUND(E233*P233,2)</f>
        <v>0</v>
      </c>
      <c r="R233" s="186"/>
      <c r="S233" s="186" t="s">
        <v>216</v>
      </c>
      <c r="T233" s="187" t="s">
        <v>146</v>
      </c>
      <c r="U233" s="157">
        <v>0</v>
      </c>
      <c r="V233" s="157">
        <f>ROUND(E233*U233,2)</f>
        <v>0</v>
      </c>
      <c r="W233" s="157"/>
      <c r="X233" s="157" t="s">
        <v>167</v>
      </c>
      <c r="Y233" s="146"/>
      <c r="Z233" s="146"/>
      <c r="AA233" s="146"/>
      <c r="AB233" s="146"/>
      <c r="AC233" s="146"/>
      <c r="AD233" s="146"/>
      <c r="AE233" s="146"/>
      <c r="AF233" s="146"/>
      <c r="AG233" s="146" t="s">
        <v>168</v>
      </c>
      <c r="AH233" s="146"/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outlineLevel="1" x14ac:dyDescent="0.25">
      <c r="A234" s="181">
        <v>66</v>
      </c>
      <c r="B234" s="182" t="s">
        <v>441</v>
      </c>
      <c r="C234" s="189" t="s">
        <v>442</v>
      </c>
      <c r="D234" s="183" t="s">
        <v>392</v>
      </c>
      <c r="E234" s="184">
        <v>1</v>
      </c>
      <c r="F234" s="185"/>
      <c r="G234" s="186">
        <f>ROUND(E234*F234,2)</f>
        <v>0</v>
      </c>
      <c r="H234" s="185"/>
      <c r="I234" s="186">
        <f>ROUND(E234*H234,2)</f>
        <v>0</v>
      </c>
      <c r="J234" s="185"/>
      <c r="K234" s="186">
        <f>ROUND(E234*J234,2)</f>
        <v>0</v>
      </c>
      <c r="L234" s="186">
        <v>21</v>
      </c>
      <c r="M234" s="186">
        <f>G234*(1+L234/100)</f>
        <v>0</v>
      </c>
      <c r="N234" s="186">
        <v>0</v>
      </c>
      <c r="O234" s="186">
        <f>ROUND(E234*N234,2)</f>
        <v>0</v>
      </c>
      <c r="P234" s="186">
        <v>0</v>
      </c>
      <c r="Q234" s="186">
        <f>ROUND(E234*P234,2)</f>
        <v>0</v>
      </c>
      <c r="R234" s="186"/>
      <c r="S234" s="186" t="s">
        <v>216</v>
      </c>
      <c r="T234" s="187" t="s">
        <v>146</v>
      </c>
      <c r="U234" s="157">
        <v>0</v>
      </c>
      <c r="V234" s="157">
        <f>ROUND(E234*U234,2)</f>
        <v>0</v>
      </c>
      <c r="W234" s="157"/>
      <c r="X234" s="157" t="s">
        <v>167</v>
      </c>
      <c r="Y234" s="146"/>
      <c r="Z234" s="146"/>
      <c r="AA234" s="146"/>
      <c r="AB234" s="146"/>
      <c r="AC234" s="146"/>
      <c r="AD234" s="146"/>
      <c r="AE234" s="146"/>
      <c r="AF234" s="146"/>
      <c r="AG234" s="146" t="s">
        <v>168</v>
      </c>
      <c r="AH234" s="146"/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</row>
    <row r="235" spans="1:60" x14ac:dyDescent="0.25">
      <c r="A235" s="159" t="s">
        <v>140</v>
      </c>
      <c r="B235" s="160" t="s">
        <v>108</v>
      </c>
      <c r="C235" s="174" t="s">
        <v>109</v>
      </c>
      <c r="D235" s="161"/>
      <c r="E235" s="162"/>
      <c r="F235" s="163"/>
      <c r="G235" s="163">
        <f>SUMIF(AG236:AG239,"&lt;&gt;NOR",G236:G239)</f>
        <v>0</v>
      </c>
      <c r="H235" s="163"/>
      <c r="I235" s="163">
        <f>SUM(I236:I239)</f>
        <v>0</v>
      </c>
      <c r="J235" s="163"/>
      <c r="K235" s="163">
        <f>SUM(K236:K239)</f>
        <v>0</v>
      </c>
      <c r="L235" s="163"/>
      <c r="M235" s="163">
        <f>SUM(M236:M239)</f>
        <v>0</v>
      </c>
      <c r="N235" s="163"/>
      <c r="O235" s="163">
        <f>SUM(O236:O239)</f>
        <v>84</v>
      </c>
      <c r="P235" s="163"/>
      <c r="Q235" s="163">
        <f>SUM(Q236:Q239)</f>
        <v>0</v>
      </c>
      <c r="R235" s="163"/>
      <c r="S235" s="163"/>
      <c r="T235" s="164"/>
      <c r="U235" s="158"/>
      <c r="V235" s="158">
        <f>SUM(V236:V239)</f>
        <v>1689.24</v>
      </c>
      <c r="W235" s="158"/>
      <c r="X235" s="158"/>
      <c r="AG235" t="s">
        <v>141</v>
      </c>
    </row>
    <row r="236" spans="1:60" outlineLevel="1" x14ac:dyDescent="0.25">
      <c r="A236" s="165">
        <v>67</v>
      </c>
      <c r="B236" s="166" t="s">
        <v>443</v>
      </c>
      <c r="C236" s="175" t="s">
        <v>444</v>
      </c>
      <c r="D236" s="167" t="s">
        <v>445</v>
      </c>
      <c r="E236" s="168">
        <v>84000</v>
      </c>
      <c r="F236" s="169"/>
      <c r="G236" s="170">
        <f>ROUND(E236*F236,2)</f>
        <v>0</v>
      </c>
      <c r="H236" s="169"/>
      <c r="I236" s="170">
        <f>ROUND(E236*H236,2)</f>
        <v>0</v>
      </c>
      <c r="J236" s="169"/>
      <c r="K236" s="170">
        <f>ROUND(E236*J236,2)</f>
        <v>0</v>
      </c>
      <c r="L236" s="170">
        <v>21</v>
      </c>
      <c r="M236" s="170">
        <f>G236*(1+L236/100)</f>
        <v>0</v>
      </c>
      <c r="N236" s="170">
        <v>0</v>
      </c>
      <c r="O236" s="170">
        <f>ROUND(E236*N236,2)</f>
        <v>0</v>
      </c>
      <c r="P236" s="170">
        <v>0</v>
      </c>
      <c r="Q236" s="170">
        <f>ROUND(E236*P236,2)</f>
        <v>0</v>
      </c>
      <c r="R236" s="170" t="s">
        <v>108</v>
      </c>
      <c r="S236" s="170" t="s">
        <v>216</v>
      </c>
      <c r="T236" s="171" t="s">
        <v>145</v>
      </c>
      <c r="U236" s="157">
        <v>2.0109999999999999E-2</v>
      </c>
      <c r="V236" s="157">
        <f>ROUND(E236*U236,2)</f>
        <v>1689.24</v>
      </c>
      <c r="W236" s="157"/>
      <c r="X236" s="157" t="s">
        <v>167</v>
      </c>
      <c r="Y236" s="146"/>
      <c r="Z236" s="146"/>
      <c r="AA236" s="146"/>
      <c r="AB236" s="146"/>
      <c r="AC236" s="146"/>
      <c r="AD236" s="146"/>
      <c r="AE236" s="146"/>
      <c r="AF236" s="146"/>
      <c r="AG236" s="146" t="s">
        <v>168</v>
      </c>
      <c r="AH236" s="146"/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</row>
    <row r="237" spans="1:60" outlineLevel="1" x14ac:dyDescent="0.25">
      <c r="A237" s="153"/>
      <c r="B237" s="154"/>
      <c r="C237" s="188" t="s">
        <v>446</v>
      </c>
      <c r="D237" s="179"/>
      <c r="E237" s="180">
        <v>84000</v>
      </c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6"/>
      <c r="Z237" s="146"/>
      <c r="AA237" s="146"/>
      <c r="AB237" s="146"/>
      <c r="AC237" s="146"/>
      <c r="AD237" s="146"/>
      <c r="AE237" s="146"/>
      <c r="AF237" s="146"/>
      <c r="AG237" s="146" t="s">
        <v>172</v>
      </c>
      <c r="AH237" s="146">
        <v>0</v>
      </c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</row>
    <row r="238" spans="1:60" outlineLevel="1" x14ac:dyDescent="0.25">
      <c r="A238" s="165">
        <v>68</v>
      </c>
      <c r="B238" s="166" t="s">
        <v>447</v>
      </c>
      <c r="C238" s="175" t="s">
        <v>448</v>
      </c>
      <c r="D238" s="167" t="s">
        <v>445</v>
      </c>
      <c r="E238" s="168">
        <v>84000</v>
      </c>
      <c r="F238" s="169"/>
      <c r="G238" s="170">
        <f>ROUND(E238*F238,2)</f>
        <v>0</v>
      </c>
      <c r="H238" s="169"/>
      <c r="I238" s="170">
        <f>ROUND(E238*H238,2)</f>
        <v>0</v>
      </c>
      <c r="J238" s="169"/>
      <c r="K238" s="170">
        <f>ROUND(E238*J238,2)</f>
        <v>0</v>
      </c>
      <c r="L238" s="170">
        <v>21</v>
      </c>
      <c r="M238" s="170">
        <f>G238*(1+L238/100)</f>
        <v>0</v>
      </c>
      <c r="N238" s="170">
        <v>1E-3</v>
      </c>
      <c r="O238" s="170">
        <f>ROUND(E238*N238,2)</f>
        <v>84</v>
      </c>
      <c r="P238" s="170">
        <v>0</v>
      </c>
      <c r="Q238" s="170">
        <f>ROUND(E238*P238,2)</f>
        <v>0</v>
      </c>
      <c r="R238" s="170" t="s">
        <v>199</v>
      </c>
      <c r="S238" s="170" t="s">
        <v>145</v>
      </c>
      <c r="T238" s="171" t="s">
        <v>145</v>
      </c>
      <c r="U238" s="157">
        <v>0</v>
      </c>
      <c r="V238" s="157">
        <f>ROUND(E238*U238,2)</f>
        <v>0</v>
      </c>
      <c r="W238" s="157"/>
      <c r="X238" s="157" t="s">
        <v>200</v>
      </c>
      <c r="Y238" s="146"/>
      <c r="Z238" s="146"/>
      <c r="AA238" s="146"/>
      <c r="AB238" s="146"/>
      <c r="AC238" s="146"/>
      <c r="AD238" s="146"/>
      <c r="AE238" s="146"/>
      <c r="AF238" s="146"/>
      <c r="AG238" s="146" t="s">
        <v>201</v>
      </c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  <c r="BG238" s="146"/>
      <c r="BH238" s="146"/>
    </row>
    <row r="239" spans="1:60" outlineLevel="1" x14ac:dyDescent="0.25">
      <c r="A239" s="153"/>
      <c r="B239" s="154"/>
      <c r="C239" s="188" t="s">
        <v>449</v>
      </c>
      <c r="D239" s="179"/>
      <c r="E239" s="180">
        <v>84000</v>
      </c>
      <c r="F239" s="157"/>
      <c r="G239" s="157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6"/>
      <c r="Z239" s="146"/>
      <c r="AA239" s="146"/>
      <c r="AB239" s="146"/>
      <c r="AC239" s="146"/>
      <c r="AD239" s="146"/>
      <c r="AE239" s="146"/>
      <c r="AF239" s="146"/>
      <c r="AG239" s="146" t="s">
        <v>172</v>
      </c>
      <c r="AH239" s="146">
        <v>5</v>
      </c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  <c r="BG239" s="146"/>
      <c r="BH239" s="146"/>
    </row>
    <row r="240" spans="1:60" x14ac:dyDescent="0.25">
      <c r="A240" s="3"/>
      <c r="B240" s="4"/>
      <c r="C240" s="176"/>
      <c r="D240" s="6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AE240">
        <v>15</v>
      </c>
      <c r="AF240">
        <v>21</v>
      </c>
      <c r="AG240" t="s">
        <v>127</v>
      </c>
    </row>
    <row r="241" spans="1:33" x14ac:dyDescent="0.25">
      <c r="A241" s="149"/>
      <c r="B241" s="150" t="s">
        <v>28</v>
      </c>
      <c r="C241" s="177"/>
      <c r="D241" s="151"/>
      <c r="E241" s="152"/>
      <c r="F241" s="152"/>
      <c r="G241" s="173">
        <f>G8+G35+G39+G43+G90+G94+G103+G112+G125+G132+G138+G144+G181+G191+G193+G195+G206+G221+G229+G232+G235</f>
        <v>0</v>
      </c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AE241">
        <f>SUMIF(L7:L239,AE240,G7:G239)</f>
        <v>0</v>
      </c>
      <c r="AF241">
        <f>SUMIF(L7:L239,AF240,G7:G239)</f>
        <v>0</v>
      </c>
      <c r="AG241" t="s">
        <v>159</v>
      </c>
    </row>
    <row r="242" spans="1:33" x14ac:dyDescent="0.25">
      <c r="C242" s="178"/>
      <c r="D242" s="10"/>
      <c r="AG242" t="s">
        <v>161</v>
      </c>
    </row>
    <row r="243" spans="1:33" x14ac:dyDescent="0.25">
      <c r="D243" s="10"/>
    </row>
    <row r="244" spans="1:33" x14ac:dyDescent="0.25">
      <c r="D244" s="10"/>
    </row>
    <row r="245" spans="1:33" x14ac:dyDescent="0.25">
      <c r="D245" s="10"/>
    </row>
    <row r="246" spans="1:33" x14ac:dyDescent="0.25">
      <c r="D246" s="10"/>
    </row>
    <row r="247" spans="1:33" x14ac:dyDescent="0.25">
      <c r="D247" s="10"/>
    </row>
    <row r="248" spans="1:33" x14ac:dyDescent="0.25">
      <c r="D248" s="10"/>
    </row>
    <row r="249" spans="1:33" x14ac:dyDescent="0.25">
      <c r="D249" s="10"/>
    </row>
    <row r="250" spans="1:33" x14ac:dyDescent="0.25">
      <c r="D250" s="10"/>
    </row>
    <row r="251" spans="1:33" x14ac:dyDescent="0.25">
      <c r="D251" s="10"/>
    </row>
    <row r="252" spans="1:33" x14ac:dyDescent="0.25">
      <c r="D252" s="10"/>
    </row>
    <row r="253" spans="1:33" x14ac:dyDescent="0.25">
      <c r="D253" s="10"/>
    </row>
    <row r="254" spans="1:33" x14ac:dyDescent="0.25">
      <c r="D254" s="10"/>
    </row>
    <row r="255" spans="1:33" x14ac:dyDescent="0.25">
      <c r="D255" s="10"/>
    </row>
    <row r="256" spans="1:33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TKJzAbOOmkp9igLzaSheO1FM6mg3pa7cMtmUvIyzcvOW+OqjP3cREbHA6cTE4L1kQ0xd9DkKXAKsz4yjqCq1nQ==" saltValue="3Pbji5M6h56NAtA69rYtKQ==" spinCount="100000" sheet="1"/>
  <mergeCells count="48">
    <mergeCell ref="C55:G55"/>
    <mergeCell ref="A1:G1"/>
    <mergeCell ref="C2:G2"/>
    <mergeCell ref="C3:G3"/>
    <mergeCell ref="C4:G4"/>
    <mergeCell ref="C10:G10"/>
    <mergeCell ref="C14:G14"/>
    <mergeCell ref="C23:G23"/>
    <mergeCell ref="C28:G28"/>
    <mergeCell ref="C37:G37"/>
    <mergeCell ref="C41:G41"/>
    <mergeCell ref="C48:G48"/>
    <mergeCell ref="C115:G115"/>
    <mergeCell ref="C62:G62"/>
    <mergeCell ref="C65:G65"/>
    <mergeCell ref="C68:G68"/>
    <mergeCell ref="C75:G75"/>
    <mergeCell ref="C82:G82"/>
    <mergeCell ref="C85:G85"/>
    <mergeCell ref="C88:G88"/>
    <mergeCell ref="C96:G96"/>
    <mergeCell ref="C105:G105"/>
    <mergeCell ref="C109:G109"/>
    <mergeCell ref="C114:G114"/>
    <mergeCell ref="C167:G167"/>
    <mergeCell ref="C118:G118"/>
    <mergeCell ref="C121:G121"/>
    <mergeCell ref="C124:G124"/>
    <mergeCell ref="C127:G127"/>
    <mergeCell ref="C130:G130"/>
    <mergeCell ref="C134:G134"/>
    <mergeCell ref="C140:G140"/>
    <mergeCell ref="C154:G154"/>
    <mergeCell ref="C157:G157"/>
    <mergeCell ref="C163:G163"/>
    <mergeCell ref="C164:G164"/>
    <mergeCell ref="C225:G225"/>
    <mergeCell ref="C168:G168"/>
    <mergeCell ref="C171:G171"/>
    <mergeCell ref="C172:G172"/>
    <mergeCell ref="C175:G175"/>
    <mergeCell ref="C177:G177"/>
    <mergeCell ref="C187:G187"/>
    <mergeCell ref="C197:G197"/>
    <mergeCell ref="C199:G199"/>
    <mergeCell ref="C200:G200"/>
    <mergeCell ref="C202:G202"/>
    <mergeCell ref="C217:G2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85200100 Naklady</vt:lpstr>
      <vt:lpstr>101 852001-101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85200100 Naklady'!Názvy_tisku</vt:lpstr>
      <vt:lpstr>'101 852001-101 Pol'!Názvy_tisku</vt:lpstr>
      <vt:lpstr>oadresa</vt:lpstr>
      <vt:lpstr>Stavba!Objednatel</vt:lpstr>
      <vt:lpstr>Stavba!Objekt</vt:lpstr>
      <vt:lpstr>'00 85200100 Naklady'!Oblast_tisku</vt:lpstr>
      <vt:lpstr>'101 852001-101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admin</cp:lastModifiedBy>
  <cp:lastPrinted>2019-03-19T12:27:02Z</cp:lastPrinted>
  <dcterms:created xsi:type="dcterms:W3CDTF">2009-04-08T07:15:50Z</dcterms:created>
  <dcterms:modified xsi:type="dcterms:W3CDTF">2020-03-12T11:56:17Z</dcterms:modified>
</cp:coreProperties>
</file>